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53543B78-B7D0-4FEE-8BC4-8059AD0919A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ВОР" sheetId="4" r:id="rId1"/>
    <sheet name="расчет" sheetId="5" r:id="rId2"/>
  </sheets>
  <definedNames>
    <definedName name="_xlnm._FilterDatabase" localSheetId="0" hidden="1">ВОР!$A$14:$P$207</definedName>
    <definedName name="_xlnm.Print_Area" localSheetId="0">ВОР!$A$1:$N$221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9" i="4" l="1"/>
  <c r="L19" i="4"/>
  <c r="K197" i="4"/>
  <c r="K198" i="4" s="1"/>
  <c r="H16" i="4"/>
  <c r="G48" i="4"/>
  <c r="H20" i="4"/>
  <c r="H21" i="4"/>
  <c r="H22" i="4"/>
  <c r="L22" i="4"/>
  <c r="M22" i="4"/>
  <c r="H23" i="4"/>
  <c r="H24" i="4"/>
  <c r="H25" i="4"/>
  <c r="H26" i="4"/>
  <c r="L26" i="4"/>
  <c r="M26" i="4"/>
  <c r="H27" i="4"/>
  <c r="H28" i="4"/>
  <c r="H29" i="4"/>
  <c r="L29" i="4"/>
  <c r="K29" i="4" s="1"/>
  <c r="M29" i="4"/>
  <c r="H30" i="4"/>
  <c r="H31" i="4"/>
  <c r="H32" i="4"/>
  <c r="L32" i="4"/>
  <c r="M32" i="4"/>
  <c r="H33" i="4"/>
  <c r="H34" i="4"/>
  <c r="H37" i="4"/>
  <c r="L37" i="4"/>
  <c r="K37" i="4" s="1"/>
  <c r="M37" i="4"/>
  <c r="H38" i="4"/>
  <c r="H39" i="4"/>
  <c r="H40" i="4"/>
  <c r="L40" i="4"/>
  <c r="K40" i="4" s="1"/>
  <c r="M40" i="4"/>
  <c r="H41" i="4"/>
  <c r="H42" i="4"/>
  <c r="H43" i="4"/>
  <c r="H44" i="4"/>
  <c r="L44" i="4"/>
  <c r="K44" i="4" s="1"/>
  <c r="M44" i="4"/>
  <c r="H45" i="4"/>
  <c r="H46" i="4"/>
  <c r="H47" i="4"/>
  <c r="L47" i="4"/>
  <c r="K47" i="4" s="1"/>
  <c r="M47" i="4"/>
  <c r="H48" i="4"/>
  <c r="H49" i="4"/>
  <c r="H50" i="4"/>
  <c r="L50" i="4"/>
  <c r="K50" i="4" s="1"/>
  <c r="M50" i="4"/>
  <c r="H51" i="4"/>
  <c r="H52" i="4"/>
  <c r="H55" i="4"/>
  <c r="L55" i="4"/>
  <c r="K55" i="4" s="1"/>
  <c r="M55" i="4"/>
  <c r="H56" i="4"/>
  <c r="H57" i="4"/>
  <c r="H58" i="4"/>
  <c r="L58" i="4"/>
  <c r="M58" i="4"/>
  <c r="H59" i="4"/>
  <c r="H60" i="4"/>
  <c r="H61" i="4"/>
  <c r="H62" i="4"/>
  <c r="L62" i="4"/>
  <c r="M62" i="4"/>
  <c r="H63" i="4"/>
  <c r="H64" i="4"/>
  <c r="H65" i="4"/>
  <c r="L65" i="4"/>
  <c r="M65" i="4"/>
  <c r="H66" i="4"/>
  <c r="H67" i="4"/>
  <c r="H68" i="4"/>
  <c r="L68" i="4"/>
  <c r="K68" i="4" s="1"/>
  <c r="M68" i="4"/>
  <c r="H69" i="4"/>
  <c r="H70" i="4"/>
  <c r="H73" i="4"/>
  <c r="L73" i="4"/>
  <c r="K73" i="4" s="1"/>
  <c r="M73" i="4"/>
  <c r="H74" i="4"/>
  <c r="H75" i="4"/>
  <c r="H76" i="4"/>
  <c r="L76" i="4"/>
  <c r="M76" i="4"/>
  <c r="H77" i="4"/>
  <c r="H78" i="4"/>
  <c r="H79" i="4"/>
  <c r="H80" i="4"/>
  <c r="L80" i="4"/>
  <c r="M80" i="4"/>
  <c r="H81" i="4"/>
  <c r="H82" i="4"/>
  <c r="H83" i="4"/>
  <c r="L83" i="4"/>
  <c r="M83" i="4"/>
  <c r="H84" i="4"/>
  <c r="H85" i="4"/>
  <c r="H86" i="4"/>
  <c r="L86" i="4"/>
  <c r="K86" i="4" s="1"/>
  <c r="M86" i="4"/>
  <c r="H87" i="4"/>
  <c r="H88" i="4"/>
  <c r="H91" i="4"/>
  <c r="L91" i="4"/>
  <c r="K91" i="4" s="1"/>
  <c r="M91" i="4"/>
  <c r="H92" i="4"/>
  <c r="H93" i="4"/>
  <c r="H94" i="4"/>
  <c r="L94" i="4"/>
  <c r="M94" i="4"/>
  <c r="H95" i="4"/>
  <c r="H96" i="4"/>
  <c r="H97" i="4"/>
  <c r="H98" i="4"/>
  <c r="L98" i="4"/>
  <c r="M98" i="4"/>
  <c r="H99" i="4"/>
  <c r="H100" i="4"/>
  <c r="H101" i="4"/>
  <c r="L101" i="4"/>
  <c r="M101" i="4"/>
  <c r="H102" i="4"/>
  <c r="H103" i="4"/>
  <c r="H104" i="4"/>
  <c r="L104" i="4"/>
  <c r="K104" i="4" s="1"/>
  <c r="M104" i="4"/>
  <c r="H105" i="4"/>
  <c r="H106" i="4"/>
  <c r="H109" i="4"/>
  <c r="L109" i="4"/>
  <c r="K109" i="4" s="1"/>
  <c r="M109" i="4"/>
  <c r="H110" i="4"/>
  <c r="H111" i="4"/>
  <c r="H112" i="4"/>
  <c r="L112" i="4"/>
  <c r="M112" i="4"/>
  <c r="H113" i="4"/>
  <c r="H114" i="4"/>
  <c r="H115" i="4"/>
  <c r="H116" i="4"/>
  <c r="L116" i="4"/>
  <c r="M116" i="4"/>
  <c r="H117" i="4"/>
  <c r="H118" i="4"/>
  <c r="H119" i="4"/>
  <c r="L119" i="4"/>
  <c r="K119" i="4" s="1"/>
  <c r="M119" i="4"/>
  <c r="H120" i="4"/>
  <c r="H121" i="4"/>
  <c r="H122" i="4"/>
  <c r="L122" i="4"/>
  <c r="K122" i="4" s="1"/>
  <c r="M122" i="4"/>
  <c r="H123" i="4"/>
  <c r="H124" i="4"/>
  <c r="H127" i="4"/>
  <c r="L127" i="4"/>
  <c r="K127" i="4" s="1"/>
  <c r="M127" i="4"/>
  <c r="H128" i="4"/>
  <c r="H129" i="4"/>
  <c r="H130" i="4"/>
  <c r="L130" i="4"/>
  <c r="M130" i="4"/>
  <c r="H131" i="4"/>
  <c r="H132" i="4"/>
  <c r="H133" i="4"/>
  <c r="H134" i="4"/>
  <c r="L134" i="4"/>
  <c r="M134" i="4"/>
  <c r="H135" i="4"/>
  <c r="H136" i="4"/>
  <c r="H137" i="4"/>
  <c r="L137" i="4"/>
  <c r="K137" i="4" s="1"/>
  <c r="M137" i="4"/>
  <c r="H138" i="4"/>
  <c r="H139" i="4"/>
  <c r="H140" i="4"/>
  <c r="L140" i="4"/>
  <c r="K140" i="4" s="1"/>
  <c r="M140" i="4"/>
  <c r="H141" i="4"/>
  <c r="H142" i="4"/>
  <c r="H145" i="4"/>
  <c r="L145" i="4"/>
  <c r="K145" i="4" s="1"/>
  <c r="M145" i="4"/>
  <c r="H146" i="4"/>
  <c r="H147" i="4"/>
  <c r="H148" i="4"/>
  <c r="L148" i="4"/>
  <c r="K148" i="4" s="1"/>
  <c r="M148" i="4"/>
  <c r="H149" i="4"/>
  <c r="H150" i="4"/>
  <c r="H151" i="4"/>
  <c r="H152" i="4"/>
  <c r="L152" i="4"/>
  <c r="K152" i="4" s="1"/>
  <c r="M152" i="4"/>
  <c r="H153" i="4"/>
  <c r="H154" i="4"/>
  <c r="H155" i="4"/>
  <c r="L155" i="4"/>
  <c r="K155" i="4" s="1"/>
  <c r="M155" i="4"/>
  <c r="H156" i="4"/>
  <c r="H157" i="4"/>
  <c r="H158" i="4"/>
  <c r="L158" i="4"/>
  <c r="K158" i="4" s="1"/>
  <c r="M158" i="4"/>
  <c r="H159" i="4"/>
  <c r="H160" i="4"/>
  <c r="H163" i="4"/>
  <c r="L163" i="4"/>
  <c r="K163" i="4" s="1"/>
  <c r="M163" i="4"/>
  <c r="H164" i="4"/>
  <c r="H165" i="4"/>
  <c r="H166" i="4"/>
  <c r="L166" i="4"/>
  <c r="K166" i="4" s="1"/>
  <c r="M166" i="4"/>
  <c r="H167" i="4"/>
  <c r="H168" i="4"/>
  <c r="H169" i="4"/>
  <c r="H170" i="4"/>
  <c r="L170" i="4"/>
  <c r="K170" i="4" s="1"/>
  <c r="M170" i="4"/>
  <c r="H171" i="4"/>
  <c r="H172" i="4"/>
  <c r="H173" i="4"/>
  <c r="L173" i="4"/>
  <c r="K173" i="4" s="1"/>
  <c r="M173" i="4"/>
  <c r="H174" i="4"/>
  <c r="H175" i="4"/>
  <c r="H176" i="4"/>
  <c r="L176" i="4"/>
  <c r="K176" i="4" s="1"/>
  <c r="M176" i="4"/>
  <c r="H177" i="4"/>
  <c r="H178" i="4"/>
  <c r="H181" i="4"/>
  <c r="L181" i="4"/>
  <c r="K181" i="4" s="1"/>
  <c r="M181" i="4"/>
  <c r="H182" i="4"/>
  <c r="H183" i="4"/>
  <c r="H184" i="4"/>
  <c r="L184" i="4"/>
  <c r="K184" i="4" s="1"/>
  <c r="M184" i="4"/>
  <c r="H185" i="4"/>
  <c r="H186" i="4"/>
  <c r="H187" i="4"/>
  <c r="H188" i="4"/>
  <c r="L188" i="4"/>
  <c r="K188" i="4" s="1"/>
  <c r="M188" i="4"/>
  <c r="H189" i="4"/>
  <c r="H190" i="4"/>
  <c r="H191" i="4"/>
  <c r="L191" i="4"/>
  <c r="K191" i="4" s="1"/>
  <c r="M191" i="4"/>
  <c r="H192" i="4"/>
  <c r="H193" i="4"/>
  <c r="H194" i="4"/>
  <c r="L194" i="4"/>
  <c r="K194" i="4" s="1"/>
  <c r="M194" i="4"/>
  <c r="H195" i="4"/>
  <c r="H196" i="4"/>
  <c r="L16" i="4"/>
  <c r="K16" i="4" s="1"/>
  <c r="H19" i="4"/>
  <c r="K101" i="4" l="1"/>
  <c r="K83" i="4"/>
  <c r="K65" i="4"/>
  <c r="K32" i="4"/>
  <c r="K26" i="4"/>
  <c r="K22" i="4"/>
  <c r="K134" i="4"/>
  <c r="K130" i="4"/>
  <c r="K116" i="4"/>
  <c r="K112" i="4"/>
  <c r="K98" i="4"/>
  <c r="K94" i="4"/>
  <c r="K80" i="4"/>
  <c r="K76" i="4"/>
  <c r="K62" i="4"/>
  <c r="K58" i="4"/>
  <c r="L48" i="4"/>
  <c r="M48" i="4"/>
  <c r="K19" i="4"/>
  <c r="K48" i="4" l="1"/>
  <c r="G183" i="4" l="1"/>
  <c r="G187" i="4"/>
  <c r="G190" i="4"/>
  <c r="G193" i="4"/>
  <c r="G196" i="4"/>
  <c r="A180" i="4"/>
  <c r="A179" i="4"/>
  <c r="G165" i="4"/>
  <c r="G169" i="4"/>
  <c r="G172" i="4"/>
  <c r="G175" i="4"/>
  <c r="G178" i="4"/>
  <c r="A162" i="4"/>
  <c r="A161" i="4"/>
  <c r="G147" i="4"/>
  <c r="G151" i="4"/>
  <c r="G154" i="4"/>
  <c r="G157" i="4"/>
  <c r="G160" i="4"/>
  <c r="A144" i="4"/>
  <c r="A143" i="4"/>
  <c r="G129" i="4"/>
  <c r="G133" i="4"/>
  <c r="G136" i="4"/>
  <c r="G139" i="4"/>
  <c r="G142" i="4"/>
  <c r="A126" i="4"/>
  <c r="A125" i="4"/>
  <c r="G111" i="4"/>
  <c r="G115" i="4"/>
  <c r="G118" i="4"/>
  <c r="G121" i="4"/>
  <c r="G124" i="4"/>
  <c r="A108" i="4"/>
  <c r="A107" i="4"/>
  <c r="G106" i="4"/>
  <c r="G103" i="4"/>
  <c r="G100" i="4"/>
  <c r="G97" i="4"/>
  <c r="G93" i="4"/>
  <c r="A90" i="4"/>
  <c r="A89" i="4"/>
  <c r="K71" i="5"/>
  <c r="L71" i="5" s="1"/>
  <c r="K70" i="5"/>
  <c r="L70" i="5" s="1"/>
  <c r="K69" i="5"/>
  <c r="L69" i="5" s="1"/>
  <c r="K68" i="5"/>
  <c r="L68" i="5" s="1"/>
  <c r="K67" i="5"/>
  <c r="L67" i="5" s="1"/>
  <c r="K66" i="5"/>
  <c r="L66" i="5" s="1"/>
  <c r="K65" i="5"/>
  <c r="L65" i="5" s="1"/>
  <c r="K64" i="5"/>
  <c r="L64" i="5" s="1"/>
  <c r="G123" i="4" s="1"/>
  <c r="K63" i="5"/>
  <c r="L63" i="5" s="1"/>
  <c r="G102" i="4" s="1"/>
  <c r="K62" i="5"/>
  <c r="L62" i="5" s="1"/>
  <c r="K61" i="5"/>
  <c r="L61" i="5" s="1"/>
  <c r="G99" i="4" s="1"/>
  <c r="K60" i="5"/>
  <c r="L60" i="5" s="1"/>
  <c r="G96" i="4" s="1"/>
  <c r="K59" i="5"/>
  <c r="L59" i="5" s="1"/>
  <c r="G113" i="4" s="1"/>
  <c r="K58" i="5"/>
  <c r="L58" i="5" s="1"/>
  <c r="G110" i="4" s="1"/>
  <c r="K72" i="5"/>
  <c r="L72" i="5" s="1"/>
  <c r="K73" i="5"/>
  <c r="L73" i="5" s="1"/>
  <c r="K57" i="5"/>
  <c r="L57" i="5" s="1"/>
  <c r="K56" i="5"/>
  <c r="L56" i="5" s="1"/>
  <c r="K55" i="5"/>
  <c r="L55" i="5" s="1"/>
  <c r="K54" i="5"/>
  <c r="L54" i="5" s="1"/>
  <c r="K53" i="5"/>
  <c r="L53" i="5" s="1"/>
  <c r="K52" i="5"/>
  <c r="L52" i="5" s="1"/>
  <c r="K51" i="5"/>
  <c r="L51" i="5" s="1"/>
  <c r="K50" i="5"/>
  <c r="L50" i="5" s="1"/>
  <c r="K49" i="5"/>
  <c r="L49" i="5" s="1"/>
  <c r="G84" i="4" s="1"/>
  <c r="K48" i="5"/>
  <c r="L48" i="5" s="1"/>
  <c r="K47" i="5"/>
  <c r="L47" i="5" s="1"/>
  <c r="G135" i="4" s="1"/>
  <c r="K46" i="5"/>
  <c r="L46" i="5" s="1"/>
  <c r="G78" i="4" s="1"/>
  <c r="K45" i="5"/>
  <c r="L45" i="5" s="1"/>
  <c r="G77" i="4" s="1"/>
  <c r="K44" i="5"/>
  <c r="L44" i="5" s="1"/>
  <c r="G74" i="4" s="1"/>
  <c r="K74" i="5"/>
  <c r="L74" i="5" s="1"/>
  <c r="K75" i="5"/>
  <c r="L75" i="5" s="1"/>
  <c r="K76" i="5"/>
  <c r="L76" i="5" s="1"/>
  <c r="K77" i="5"/>
  <c r="L77" i="5" s="1"/>
  <c r="G88" i="4"/>
  <c r="G85" i="4"/>
  <c r="G82" i="4"/>
  <c r="G79" i="4"/>
  <c r="G75" i="4"/>
  <c r="A72" i="4"/>
  <c r="A71" i="4"/>
  <c r="K43" i="5"/>
  <c r="L43" i="5" s="1"/>
  <c r="K42" i="5"/>
  <c r="L42" i="5" s="1"/>
  <c r="K41" i="5"/>
  <c r="L41" i="5" s="1"/>
  <c r="K40" i="5"/>
  <c r="L40" i="5" s="1"/>
  <c r="K39" i="5"/>
  <c r="L39" i="5" s="1"/>
  <c r="K38" i="5"/>
  <c r="L38" i="5" s="1"/>
  <c r="K37" i="5"/>
  <c r="L37" i="5" s="1"/>
  <c r="K36" i="5"/>
  <c r="L36" i="5" s="1"/>
  <c r="K35" i="5"/>
  <c r="L35" i="5" s="1"/>
  <c r="K34" i="5"/>
  <c r="L34" i="5" s="1"/>
  <c r="K33" i="5"/>
  <c r="L33" i="5" s="1"/>
  <c r="K32" i="5"/>
  <c r="L32" i="5" s="1"/>
  <c r="K31" i="5"/>
  <c r="L31" i="5" s="1"/>
  <c r="K30" i="5"/>
  <c r="L30" i="5" s="1"/>
  <c r="G57" i="4"/>
  <c r="G61" i="4"/>
  <c r="G64" i="4"/>
  <c r="G67" i="4"/>
  <c r="G70" i="4"/>
  <c r="A54" i="4"/>
  <c r="A53" i="4"/>
  <c r="K29" i="5"/>
  <c r="L29" i="5" s="1"/>
  <c r="K28" i="5"/>
  <c r="L28" i="5" s="1"/>
  <c r="K27" i="5"/>
  <c r="L27" i="5" s="1"/>
  <c r="K26" i="5"/>
  <c r="L26" i="5" s="1"/>
  <c r="K25" i="5"/>
  <c r="L25" i="5" s="1"/>
  <c r="K24" i="5"/>
  <c r="L24" i="5" s="1"/>
  <c r="K23" i="5"/>
  <c r="L23" i="5" s="1"/>
  <c r="K22" i="5"/>
  <c r="L22" i="5" s="1"/>
  <c r="K21" i="5"/>
  <c r="L21" i="5" s="1"/>
  <c r="K20" i="5"/>
  <c r="L20" i="5" s="1"/>
  <c r="K19" i="5"/>
  <c r="L19" i="5" s="1"/>
  <c r="K18" i="5"/>
  <c r="L18" i="5" s="1"/>
  <c r="G60" i="4" s="1"/>
  <c r="K17" i="5"/>
  <c r="L17" i="5" s="1"/>
  <c r="G59" i="4" s="1"/>
  <c r="K16" i="5"/>
  <c r="L16" i="5" s="1"/>
  <c r="G56" i="4" s="1"/>
  <c r="G52" i="4"/>
  <c r="G49" i="4"/>
  <c r="G46" i="4"/>
  <c r="G43" i="4"/>
  <c r="G39" i="4"/>
  <c r="A36" i="4"/>
  <c r="A35" i="4"/>
  <c r="A19" i="4"/>
  <c r="A18" i="4"/>
  <c r="A17" i="4"/>
  <c r="A16" i="4"/>
  <c r="L59" i="4" l="1"/>
  <c r="K59" i="4" s="1"/>
  <c r="M59" i="4"/>
  <c r="L75" i="4"/>
  <c r="K75" i="4" s="1"/>
  <c r="M75" i="4"/>
  <c r="L135" i="4"/>
  <c r="K135" i="4" s="1"/>
  <c r="M135" i="4"/>
  <c r="L124" i="4"/>
  <c r="M124" i="4"/>
  <c r="L169" i="4"/>
  <c r="M169" i="4"/>
  <c r="L133" i="4"/>
  <c r="M133" i="4"/>
  <c r="L110" i="4"/>
  <c r="K110" i="4" s="1"/>
  <c r="M110" i="4"/>
  <c r="L121" i="4"/>
  <c r="K121" i="4" s="1"/>
  <c r="M121" i="4"/>
  <c r="L165" i="4"/>
  <c r="K165" i="4" s="1"/>
  <c r="M165" i="4"/>
  <c r="L84" i="4"/>
  <c r="M84" i="4"/>
  <c r="L113" i="4"/>
  <c r="M113" i="4"/>
  <c r="L118" i="4"/>
  <c r="M118" i="4"/>
  <c r="L160" i="4"/>
  <c r="K160" i="4" s="1"/>
  <c r="M160" i="4"/>
  <c r="L78" i="4"/>
  <c r="K78" i="4" s="1"/>
  <c r="M78" i="4"/>
  <c r="L172" i="4"/>
  <c r="K172" i="4" s="1"/>
  <c r="M172" i="4"/>
  <c r="L115" i="4"/>
  <c r="M115" i="4"/>
  <c r="L157" i="4"/>
  <c r="M157" i="4"/>
  <c r="L67" i="4"/>
  <c r="M67" i="4"/>
  <c r="L88" i="4"/>
  <c r="K88" i="4" s="1"/>
  <c r="M88" i="4"/>
  <c r="L99" i="4"/>
  <c r="K99" i="4" s="1"/>
  <c r="M99" i="4"/>
  <c r="L111" i="4"/>
  <c r="K111" i="4" s="1"/>
  <c r="M111" i="4"/>
  <c r="L154" i="4"/>
  <c r="M154" i="4"/>
  <c r="L196" i="4"/>
  <c r="M196" i="4"/>
  <c r="L77" i="4"/>
  <c r="M77" i="4"/>
  <c r="L175" i="4"/>
  <c r="K175" i="4" s="1"/>
  <c r="M175" i="4"/>
  <c r="L60" i="4"/>
  <c r="K60" i="4" s="1"/>
  <c r="M60" i="4"/>
  <c r="L70" i="4"/>
  <c r="K70" i="4" s="1"/>
  <c r="M70" i="4"/>
  <c r="L64" i="4"/>
  <c r="M64" i="4"/>
  <c r="L93" i="4"/>
  <c r="M93" i="4"/>
  <c r="L151" i="4"/>
  <c r="M151" i="4"/>
  <c r="L193" i="4"/>
  <c r="K193" i="4" s="1"/>
  <c r="M193" i="4"/>
  <c r="L52" i="4"/>
  <c r="K52" i="4" s="1"/>
  <c r="M52" i="4"/>
  <c r="L56" i="4"/>
  <c r="K56" i="4" s="1"/>
  <c r="M56" i="4"/>
  <c r="L82" i="4"/>
  <c r="M82" i="4"/>
  <c r="L102" i="4"/>
  <c r="M102" i="4"/>
  <c r="L97" i="4"/>
  <c r="M97" i="4"/>
  <c r="L147" i="4"/>
  <c r="K147" i="4" s="1"/>
  <c r="M147" i="4"/>
  <c r="L190" i="4"/>
  <c r="K190" i="4" s="1"/>
  <c r="M190" i="4"/>
  <c r="L57" i="4"/>
  <c r="K57" i="4" s="1"/>
  <c r="M57" i="4"/>
  <c r="L187" i="4"/>
  <c r="M187" i="4"/>
  <c r="L129" i="4"/>
  <c r="M129" i="4"/>
  <c r="L79" i="4"/>
  <c r="M79" i="4"/>
  <c r="L85" i="4"/>
  <c r="K85" i="4" s="1"/>
  <c r="M85" i="4"/>
  <c r="M39" i="4"/>
  <c r="L39" i="4"/>
  <c r="L61" i="4"/>
  <c r="K61" i="4" s="1"/>
  <c r="M61" i="4"/>
  <c r="M43" i="4"/>
  <c r="L43" i="4"/>
  <c r="K43" i="4" s="1"/>
  <c r="L183" i="4"/>
  <c r="M183" i="4"/>
  <c r="L96" i="4"/>
  <c r="M96" i="4"/>
  <c r="L123" i="4"/>
  <c r="K123" i="4" s="1"/>
  <c r="M123" i="4"/>
  <c r="L100" i="4"/>
  <c r="K100" i="4" s="1"/>
  <c r="M100" i="4"/>
  <c r="L142" i="4"/>
  <c r="K142" i="4" s="1"/>
  <c r="M142" i="4"/>
  <c r="L46" i="4"/>
  <c r="M46" i="4"/>
  <c r="L103" i="4"/>
  <c r="M103" i="4"/>
  <c r="L139" i="4"/>
  <c r="M139" i="4"/>
  <c r="L49" i="4"/>
  <c r="K49" i="4" s="1"/>
  <c r="M49" i="4"/>
  <c r="L74" i="4"/>
  <c r="K74" i="4" s="1"/>
  <c r="M74" i="4"/>
  <c r="L106" i="4"/>
  <c r="K106" i="4" s="1"/>
  <c r="M106" i="4"/>
  <c r="L136" i="4"/>
  <c r="M136" i="4"/>
  <c r="L178" i="4"/>
  <c r="M178" i="4"/>
  <c r="G117" i="4"/>
  <c r="G114" i="4"/>
  <c r="G156" i="4"/>
  <c r="G95" i="4"/>
  <c r="G171" i="4"/>
  <c r="G141" i="4"/>
  <c r="G177" i="4"/>
  <c r="G120" i="4"/>
  <c r="G159" i="4"/>
  <c r="G92" i="4"/>
  <c r="G138" i="4"/>
  <c r="G174" i="4"/>
  <c r="G153" i="4"/>
  <c r="G132" i="4"/>
  <c r="G105" i="4"/>
  <c r="G131" i="4"/>
  <c r="G150" i="4"/>
  <c r="G149" i="4"/>
  <c r="G168" i="4"/>
  <c r="G128" i="4"/>
  <c r="G167" i="4"/>
  <c r="G146" i="4"/>
  <c r="G164" i="4"/>
  <c r="G81" i="4"/>
  <c r="G87" i="4"/>
  <c r="G38" i="4"/>
  <c r="G63" i="4"/>
  <c r="G41" i="4"/>
  <c r="G51" i="4"/>
  <c r="G69" i="4"/>
  <c r="G42" i="4"/>
  <c r="G45" i="4"/>
  <c r="G66" i="4"/>
  <c r="G34" i="4"/>
  <c r="G31" i="4"/>
  <c r="G28" i="4"/>
  <c r="G25" i="4"/>
  <c r="G21" i="4"/>
  <c r="M21" i="4" l="1"/>
  <c r="L21" i="4"/>
  <c r="K21" i="4" s="1"/>
  <c r="M25" i="4"/>
  <c r="L25" i="4"/>
  <c r="L87" i="4"/>
  <c r="M87" i="4"/>
  <c r="L153" i="4"/>
  <c r="M153" i="4"/>
  <c r="L117" i="4"/>
  <c r="M117" i="4"/>
  <c r="K139" i="4"/>
  <c r="K96" i="4"/>
  <c r="K79" i="4"/>
  <c r="K97" i="4"/>
  <c r="K151" i="4"/>
  <c r="K77" i="4"/>
  <c r="K67" i="4"/>
  <c r="K118" i="4"/>
  <c r="K133" i="4"/>
  <c r="L164" i="4"/>
  <c r="M164" i="4"/>
  <c r="K129" i="4"/>
  <c r="K102" i="4"/>
  <c r="K93" i="4"/>
  <c r="K196" i="4"/>
  <c r="K157" i="4"/>
  <c r="K113" i="4"/>
  <c r="K169" i="4"/>
  <c r="L114" i="4"/>
  <c r="M114" i="4"/>
  <c r="L34" i="4"/>
  <c r="K34" i="4" s="1"/>
  <c r="M34" i="4"/>
  <c r="L174" i="4"/>
  <c r="M174" i="4"/>
  <c r="L31" i="4"/>
  <c r="M31" i="4"/>
  <c r="K183" i="4"/>
  <c r="L159" i="4"/>
  <c r="M159" i="4"/>
  <c r="K46" i="4"/>
  <c r="K187" i="4"/>
  <c r="K64" i="4"/>
  <c r="K154" i="4"/>
  <c r="K115" i="4"/>
  <c r="K84" i="4"/>
  <c r="K124" i="4"/>
  <c r="L132" i="4"/>
  <c r="M132" i="4"/>
  <c r="K178" i="4"/>
  <c r="L92" i="4"/>
  <c r="M92" i="4"/>
  <c r="L66" i="4"/>
  <c r="M66" i="4"/>
  <c r="L167" i="4"/>
  <c r="M167" i="4"/>
  <c r="K136" i="4"/>
  <c r="K82" i="4"/>
  <c r="L45" i="4"/>
  <c r="M45" i="4"/>
  <c r="L128" i="4"/>
  <c r="K128" i="4" s="1"/>
  <c r="M128" i="4"/>
  <c r="L120" i="4"/>
  <c r="M120" i="4"/>
  <c r="L28" i="4"/>
  <c r="M28" i="4"/>
  <c r="L138" i="4"/>
  <c r="M138" i="4"/>
  <c r="L177" i="4"/>
  <c r="M177" i="4"/>
  <c r="L38" i="4"/>
  <c r="M38" i="4"/>
  <c r="K103" i="4"/>
  <c r="L146" i="4"/>
  <c r="M146" i="4"/>
  <c r="L42" i="4"/>
  <c r="K42" i="4" s="1"/>
  <c r="M42" i="4"/>
  <c r="L168" i="4"/>
  <c r="M168" i="4"/>
  <c r="L69" i="4"/>
  <c r="M69" i="4"/>
  <c r="L149" i="4"/>
  <c r="M149" i="4"/>
  <c r="L141" i="4"/>
  <c r="M141" i="4"/>
  <c r="K39" i="4"/>
  <c r="L81" i="4"/>
  <c r="M81" i="4"/>
  <c r="L150" i="4"/>
  <c r="M150" i="4"/>
  <c r="L51" i="4"/>
  <c r="M51" i="4"/>
  <c r="L171" i="4"/>
  <c r="M171" i="4"/>
  <c r="L41" i="4"/>
  <c r="M41" i="4"/>
  <c r="L131" i="4"/>
  <c r="K131" i="4" s="1"/>
  <c r="M131" i="4"/>
  <c r="L95" i="4"/>
  <c r="M95" i="4"/>
  <c r="L63" i="4"/>
  <c r="K63" i="4" s="1"/>
  <c r="M63" i="4"/>
  <c r="L105" i="4"/>
  <c r="M105" i="4"/>
  <c r="L156" i="4"/>
  <c r="M156" i="4"/>
  <c r="K3" i="5"/>
  <c r="L3" i="5" s="1"/>
  <c r="K4" i="5"/>
  <c r="L4" i="5" s="1"/>
  <c r="K5" i="5"/>
  <c r="L5" i="5" s="1"/>
  <c r="K6" i="5"/>
  <c r="L6" i="5" s="1"/>
  <c r="K7" i="5"/>
  <c r="L7" i="5" s="1"/>
  <c r="K8" i="5"/>
  <c r="L8" i="5" s="1"/>
  <c r="K9" i="5"/>
  <c r="L9" i="5" s="1"/>
  <c r="K10" i="5"/>
  <c r="L10" i="5" s="1"/>
  <c r="K11" i="5"/>
  <c r="L11" i="5" s="1"/>
  <c r="K12" i="5"/>
  <c r="L12" i="5" s="1"/>
  <c r="K13" i="5"/>
  <c r="L13" i="5" s="1"/>
  <c r="K14" i="5"/>
  <c r="L14" i="5" s="1"/>
  <c r="K15" i="5"/>
  <c r="L15" i="5" s="1"/>
  <c r="K2" i="5"/>
  <c r="L2" i="5" s="1"/>
  <c r="K132" i="4" l="1"/>
  <c r="K31" i="4"/>
  <c r="K117" i="4"/>
  <c r="K45" i="4"/>
  <c r="K174" i="4"/>
  <c r="K156" i="4"/>
  <c r="K69" i="4"/>
  <c r="K51" i="4"/>
  <c r="K138" i="4"/>
  <c r="K167" i="4"/>
  <c r="K141" i="4"/>
  <c r="K38" i="4"/>
  <c r="K149" i="4"/>
  <c r="K177" i="4"/>
  <c r="K105" i="4"/>
  <c r="K168" i="4"/>
  <c r="K114" i="4"/>
  <c r="K87" i="4"/>
  <c r="K41" i="4"/>
  <c r="K171" i="4"/>
  <c r="K153" i="4"/>
  <c r="K150" i="4"/>
  <c r="K28" i="4"/>
  <c r="K66" i="4"/>
  <c r="K25" i="4"/>
  <c r="K164" i="4"/>
  <c r="K95" i="4"/>
  <c r="K81" i="4"/>
  <c r="K120" i="4"/>
  <c r="K92" i="4"/>
  <c r="K159" i="4"/>
  <c r="K146" i="4"/>
  <c r="G189" i="4"/>
  <c r="G24" i="4"/>
  <c r="G186" i="4"/>
  <c r="G195" i="4"/>
  <c r="G30" i="4"/>
  <c r="G192" i="4"/>
  <c r="G20" i="4"/>
  <c r="G182" i="4"/>
  <c r="G23" i="4"/>
  <c r="G185" i="4"/>
  <c r="A157" i="4"/>
  <c r="G33" i="4"/>
  <c r="G27" i="4"/>
  <c r="K78" i="5"/>
  <c r="L78" i="5"/>
  <c r="L195" i="4" l="1"/>
  <c r="M195" i="4"/>
  <c r="L189" i="4"/>
  <c r="K189" i="4" s="1"/>
  <c r="M189" i="4"/>
  <c r="L186" i="4"/>
  <c r="M186" i="4"/>
  <c r="L24" i="4"/>
  <c r="M24" i="4"/>
  <c r="A145" i="4"/>
  <c r="L185" i="4"/>
  <c r="M185" i="4"/>
  <c r="A26" i="4"/>
  <c r="L23" i="4"/>
  <c r="M23" i="4"/>
  <c r="M33" i="4"/>
  <c r="L33" i="4"/>
  <c r="L27" i="4"/>
  <c r="M27" i="4"/>
  <c r="L182" i="4"/>
  <c r="M182" i="4"/>
  <c r="A20" i="4"/>
  <c r="L20" i="4"/>
  <c r="M20" i="4"/>
  <c r="M197" i="4" s="1"/>
  <c r="L192" i="4"/>
  <c r="K192" i="4" s="1"/>
  <c r="M192" i="4"/>
  <c r="L30" i="4"/>
  <c r="M30" i="4"/>
  <c r="A172" i="4"/>
  <c r="A101" i="4"/>
  <c r="A27" i="4"/>
  <c r="A167" i="4"/>
  <c r="A25" i="4"/>
  <c r="A23" i="4"/>
  <c r="A24" i="4"/>
  <c r="A170" i="4"/>
  <c r="A22" i="4"/>
  <c r="A21" i="4"/>
  <c r="A149" i="4"/>
  <c r="A154" i="4"/>
  <c r="A178" i="4"/>
  <c r="A127" i="4"/>
  <c r="A152" i="4"/>
  <c r="A111" i="4"/>
  <c r="A147" i="4"/>
  <c r="A155" i="4"/>
  <c r="A194" i="4"/>
  <c r="A158" i="4"/>
  <c r="A130" i="4"/>
  <c r="A137" i="4"/>
  <c r="A193" i="4"/>
  <c r="A123" i="4"/>
  <c r="A120" i="4"/>
  <c r="A132" i="4"/>
  <c r="A187" i="4"/>
  <c r="A122" i="4"/>
  <c r="A133" i="4"/>
  <c r="A136" i="4"/>
  <c r="A140" i="4"/>
  <c r="A113" i="4"/>
  <c r="A195" i="4"/>
  <c r="A175" i="4"/>
  <c r="A134" i="4"/>
  <c r="A128" i="4"/>
  <c r="A160" i="4"/>
  <c r="A165" i="4"/>
  <c r="A146" i="4"/>
  <c r="A181" i="4"/>
  <c r="A186" i="4"/>
  <c r="A153" i="4"/>
  <c r="A110" i="4"/>
  <c r="A182" i="4"/>
  <c r="A138" i="4"/>
  <c r="A159" i="4"/>
  <c r="A177" i="4"/>
  <c r="A196" i="4"/>
  <c r="A142" i="4"/>
  <c r="A148" i="4"/>
  <c r="A156" i="4"/>
  <c r="A171" i="4"/>
  <c r="A124" i="4"/>
  <c r="A115" i="4"/>
  <c r="A185" i="4"/>
  <c r="A166" i="4"/>
  <c r="A183" i="4"/>
  <c r="A119" i="4"/>
  <c r="A176" i="4"/>
  <c r="A129" i="4"/>
  <c r="A173" i="4"/>
  <c r="A190" i="4"/>
  <c r="A131" i="4"/>
  <c r="A151" i="4"/>
  <c r="A118" i="4"/>
  <c r="A141" i="4"/>
  <c r="A117" i="4"/>
  <c r="A168" i="4"/>
  <c r="A189" i="4"/>
  <c r="A192" i="4"/>
  <c r="A164" i="4"/>
  <c r="A191" i="4"/>
  <c r="A112" i="4"/>
  <c r="A109" i="4"/>
  <c r="A150" i="4"/>
  <c r="A139" i="4"/>
  <c r="A114" i="4"/>
  <c r="A163" i="4"/>
  <c r="A174" i="4"/>
  <c r="A135" i="4"/>
  <c r="A169" i="4"/>
  <c r="A121" i="4"/>
  <c r="A188" i="4"/>
  <c r="A116" i="4"/>
  <c r="A184" i="4"/>
  <c r="A100" i="4"/>
  <c r="A97" i="4"/>
  <c r="A103" i="4"/>
  <c r="A98" i="4"/>
  <c r="A92" i="4"/>
  <c r="A96" i="4"/>
  <c r="A106" i="4"/>
  <c r="A99" i="4"/>
  <c r="A95" i="4"/>
  <c r="A104" i="4"/>
  <c r="A102" i="4"/>
  <c r="A93" i="4"/>
  <c r="A91" i="4"/>
  <c r="A105" i="4"/>
  <c r="A94" i="4"/>
  <c r="A82" i="4"/>
  <c r="A76" i="4"/>
  <c r="A77" i="4"/>
  <c r="A83" i="4"/>
  <c r="A75" i="4"/>
  <c r="A79" i="4"/>
  <c r="A78" i="4"/>
  <c r="A80" i="4"/>
  <c r="A88" i="4"/>
  <c r="A84" i="4"/>
  <c r="A86" i="4"/>
  <c r="A85" i="4"/>
  <c r="A81" i="4"/>
  <c r="A73" i="4"/>
  <c r="A87" i="4"/>
  <c r="A74" i="4"/>
  <c r="A64" i="4"/>
  <c r="A58" i="4"/>
  <c r="A60" i="4"/>
  <c r="A56" i="4"/>
  <c r="A38" i="4"/>
  <c r="A69" i="4"/>
  <c r="A68" i="4"/>
  <c r="A70" i="4"/>
  <c r="A61" i="4"/>
  <c r="A66" i="4"/>
  <c r="A63" i="4"/>
  <c r="A62" i="4"/>
  <c r="A67" i="4"/>
  <c r="A65" i="4"/>
  <c r="A57" i="4"/>
  <c r="A59" i="4"/>
  <c r="A55" i="4"/>
  <c r="A41" i="4"/>
  <c r="A46" i="4"/>
  <c r="A51" i="4"/>
  <c r="A52" i="4"/>
  <c r="A49" i="4"/>
  <c r="A44" i="4"/>
  <c r="A42" i="4"/>
  <c r="A43" i="4"/>
  <c r="A48" i="4"/>
  <c r="A37" i="4"/>
  <c r="A50" i="4"/>
  <c r="A47" i="4"/>
  <c r="A39" i="4"/>
  <c r="A45" i="4"/>
  <c r="A40" i="4"/>
  <c r="A33" i="4"/>
  <c r="A29" i="4"/>
  <c r="A31" i="4"/>
  <c r="A32" i="4"/>
  <c r="A28" i="4"/>
  <c r="A34" i="4"/>
  <c r="A30" i="4"/>
  <c r="K20" i="4" l="1"/>
  <c r="L197" i="4"/>
  <c r="K185" i="4"/>
  <c r="K182" i="4"/>
  <c r="K24" i="4"/>
  <c r="K27" i="4"/>
  <c r="K186" i="4"/>
  <c r="K33" i="4"/>
  <c r="K30" i="4"/>
  <c r="K23" i="4"/>
  <c r="K195" i="4"/>
  <c r="K199" i="4" l="1"/>
  <c r="K200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D53" authorId="0" shapeId="0" xr:uid="{B9CD80E0-7C4E-40E3-8E91-E971AFAA1322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БС3=БС2</t>
        </r>
      </text>
    </comment>
    <comment ref="D143" authorId="0" shapeId="0" xr:uid="{F5733C4C-2CFB-48C6-87C9-C2CBCAD308C6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БС3=БС2</t>
        </r>
      </text>
    </comment>
  </commentList>
</comments>
</file>

<file path=xl/sharedStrings.xml><?xml version="1.0" encoding="utf-8"?>
<sst xmlns="http://schemas.openxmlformats.org/spreadsheetml/2006/main" count="1027" uniqueCount="128">
  <si>
    <t xml:space="preserve">ВЕДОМОСТЬ ОБЪЕМОВ РАБОТ </t>
  </si>
  <si>
    <t>Объём работ</t>
  </si>
  <si>
    <t>Примечание</t>
  </si>
  <si>
    <t>Работа</t>
  </si>
  <si>
    <t>Материалы</t>
  </si>
  <si>
    <t>Начало работ на объекте:</t>
  </si>
  <si>
    <t>Срок действия коммерческого предложения не менее 30 календарных дней</t>
  </si>
  <si>
    <t>Указать в календарных днях</t>
  </si>
  <si>
    <t>Срок выполнения монтажных работ</t>
  </si>
  <si>
    <t>Согласие на подписание типовой формы договора заказчика без протокола разногласий</t>
  </si>
  <si>
    <t>Да/Нет</t>
  </si>
  <si>
    <t>Ед. изм.</t>
  </si>
  <si>
    <t>№ п/п</t>
  </si>
  <si>
    <t>Всего</t>
  </si>
  <si>
    <t>Комментарии</t>
  </si>
  <si>
    <t>м2</t>
  </si>
  <si>
    <t>на выполнение работ по отделке фасада</t>
  </si>
  <si>
    <t>Наименование</t>
  </si>
  <si>
    <t>Примечания:</t>
  </si>
  <si>
    <t>2.Размеры уточнить по месту перед тем, как начать нарезку элементов мерной длины</t>
  </si>
  <si>
    <t xml:space="preserve">1.Монтаж конструкции из композитных панелей выполняется по отдельному проекту разработанному специализированной организацией </t>
  </si>
  <si>
    <t>3.Габаритные размеры декоративных элементов навесных фасадных систем уточнить фирмой производителем</t>
  </si>
  <si>
    <t>м3</t>
  </si>
  <si>
    <t>Отделка фасада здания алюминиевыми композитными панелями</t>
  </si>
  <si>
    <t>Разработка проекта</t>
  </si>
  <si>
    <t>компл.</t>
  </si>
  <si>
    <t>Тип 4</t>
  </si>
  <si>
    <t>Тип 5</t>
  </si>
  <si>
    <t>Тип 9</t>
  </si>
  <si>
    <t>Тип 13</t>
  </si>
  <si>
    <t>Тип 11</t>
  </si>
  <si>
    <t>Длина, м</t>
  </si>
  <si>
    <t>Тип 4 дефшов. Утепление ширина 0,2 м толщина 0,05 м</t>
  </si>
  <si>
    <t>Тип 5  Утепление ширина 0,2 м толщина 0,05 м</t>
  </si>
  <si>
    <t>Норма расхода</t>
  </si>
  <si>
    <t>Тип 5  Утепление ширина 1,937 м толщина 0,08 м</t>
  </si>
  <si>
    <t>Тип 9  Утепление ширина 1,086 м толщина 0,08 м</t>
  </si>
  <si>
    <t>Тип 9  Утепление ширина 2,3 м толщина 0,08 м</t>
  </si>
  <si>
    <t>Тип 13  Утепление ширина 2,058 м толщина 0,08 м</t>
  </si>
  <si>
    <t>Толщина, м</t>
  </si>
  <si>
    <t>Ширина, м</t>
  </si>
  <si>
    <t>Тип 11  Утепление ширина 0,5 м толщина 0,08 м</t>
  </si>
  <si>
    <t>Тип 11  Утепление ширина 1,05 м толщина 0,08 м</t>
  </si>
  <si>
    <t>Тип 11  Утепление ширина 1 м толщина 0,08 м</t>
  </si>
  <si>
    <t>Тип 11  Утепление ширина 0,73 м толщина 0,08 м</t>
  </si>
  <si>
    <t>Тип 11  Утепление ширина 0,875 м толщина 0,08 м</t>
  </si>
  <si>
    <t>Описание</t>
  </si>
  <si>
    <t>Площадь, м2</t>
  </si>
  <si>
    <t>Объем, м3</t>
  </si>
  <si>
    <t>Итог</t>
  </si>
  <si>
    <t>Данные об организации</t>
  </si>
  <si>
    <t>Наименование компании</t>
  </si>
  <si>
    <t>ИНН</t>
  </si>
  <si>
    <t>Адрес</t>
  </si>
  <si>
    <t>ФИО директора</t>
  </si>
  <si>
    <t>ФИО контактного лица/телефон, e-mail</t>
  </si>
  <si>
    <t>Система налогооблажения</t>
  </si>
  <si>
    <t>Условия оплаты: поэтапная оплата по факту предъявления актов выполненных работ, отсрочка платежа 30 календарных дней</t>
  </si>
  <si>
    <t>№ по РД</t>
  </si>
  <si>
    <t>Код</t>
  </si>
  <si>
    <t>заполнить</t>
  </si>
  <si>
    <t>Срок выполнения работ:</t>
  </si>
  <si>
    <t>Срок поставки в календарных днях</t>
  </si>
  <si>
    <t>Срок выполнения пуско-наладочных работ (ПНР)</t>
  </si>
  <si>
    <t>Указать кол-во</t>
  </si>
  <si>
    <t>приложить скан копию (Файл)</t>
  </si>
  <si>
    <t>Гарантия на оборудование/материалы/работы/услуги</t>
  </si>
  <si>
    <t>60 месяцев</t>
  </si>
  <si>
    <t>9</t>
  </si>
  <si>
    <t>Устройство подсистемы и утепления (Тип 4, торцы плит)</t>
  </si>
  <si>
    <t>Облицовка вентилируемого фасада композитными панелями (Тип 4, торцы плит)</t>
  </si>
  <si>
    <t>Устройство подсистемы и утепления (Тип 5, декоративные элементы)</t>
  </si>
  <si>
    <t>Облицовка вентилируемого фасада композитными панелями (Тип 5, декоративные элементы)</t>
  </si>
  <si>
    <t>Устройство подсистемы и утепления (Тип 9, стены, парапет)</t>
  </si>
  <si>
    <t>Облицовка вентилируемого фасада композитными панелями (Тип 9, стены, парапет)</t>
  </si>
  <si>
    <t>Устройство подсистемы и утепления (Тип 13, основа под вывесу, декоративные элементы)</t>
  </si>
  <si>
    <t>Облицовка вентилируемого фасада композитными панелями (Тип 13, основа под вывесу, декоративные элементы)</t>
  </si>
  <si>
    <t>Устройство подсистемы и утепления (Тип 11, стены)</t>
  </si>
  <si>
    <t>Облицовка вентилируемого фасада композитными панелями (Тип 11, стены)</t>
  </si>
  <si>
    <t>5</t>
  </si>
  <si>
    <t>11</t>
  </si>
  <si>
    <t>13</t>
  </si>
  <si>
    <t>04.09.02.01</t>
  </si>
  <si>
    <t>04.09.02.02</t>
  </si>
  <si>
    <t>Тип по РД</t>
  </si>
  <si>
    <t>4.Узлы крепления навесного фасада и декоративных элементов в РД 2905-РД-14,15-АР2.2 показаны условно и могут отличаться в зависимости от выбора фасадной системы</t>
  </si>
  <si>
    <t>5.Материалы, узлы монтажа, схемы, дополнительные элементы, дополнительно согласовать с заказчиком</t>
  </si>
  <si>
    <t>Литер 14</t>
  </si>
  <si>
    <t>БС-1</t>
  </si>
  <si>
    <t>2905-РД-14,15-АР6.1 лист 1.1</t>
  </si>
  <si>
    <t>БС</t>
  </si>
  <si>
    <t>БС-2</t>
  </si>
  <si>
    <t>2905-РД-14,15-АР6.1 лист 4</t>
  </si>
  <si>
    <t>БС-3</t>
  </si>
  <si>
    <t>2905-РД-14,15-АР6.1 лист 6</t>
  </si>
  <si>
    <t>Литер</t>
  </si>
  <si>
    <t>БС-4</t>
  </si>
  <si>
    <t>2905-РД-14,15-АР6.1 лист 8</t>
  </si>
  <si>
    <t>БС-5</t>
  </si>
  <si>
    <t>2905-РД-14,15-АР6.1 лист 11</t>
  </si>
  <si>
    <t>БС-6</t>
  </si>
  <si>
    <t>2905-РД-14,15-АР6.1 лист 12</t>
  </si>
  <si>
    <t>БС-7</t>
  </si>
  <si>
    <t>2905-РД-14,15-АР6.1 лист 13</t>
  </si>
  <si>
    <t>БС-8</t>
  </si>
  <si>
    <t>2905-РД-14,15-АР6.1 лист 16</t>
  </si>
  <si>
    <t>БС-9</t>
  </si>
  <si>
    <t>2905-РД-14,15-АР6.1 лист 18</t>
  </si>
  <si>
    <t>БС-10</t>
  </si>
  <si>
    <t>2905-РД-14,15-АР6.1 лист 20</t>
  </si>
  <si>
    <t>Минераловатный утеплитель толщ. 50 мм</t>
  </si>
  <si>
    <t>Минераловатный утеплитель толщ. 80 мм</t>
  </si>
  <si>
    <t>Обязательная поля для заполнения участников</t>
  </si>
  <si>
    <t>Форма ответа Подрядчика/Поставщика</t>
  </si>
  <si>
    <t>Условия оплаты: 100% постоплата, отсрочка платежа 30 календарных дней</t>
  </si>
  <si>
    <r>
      <t xml:space="preserve">Предоставить скан копию СРО на Строительно-монтажные работы + </t>
    </r>
    <r>
      <rPr>
        <b/>
        <sz val="12"/>
        <rFont val="Times New Roman"/>
        <family val="1"/>
        <charset val="204"/>
      </rPr>
      <t>ЛИЦЕНЗИЯ МЧС</t>
    </r>
  </si>
  <si>
    <t>Технологическая карта (прорисовка узлов премыкания, раскрой материала)</t>
  </si>
  <si>
    <r>
      <t xml:space="preserve">Цена за ед. изм., руб., </t>
    </r>
    <r>
      <rPr>
        <b/>
        <i/>
        <sz val="12"/>
        <rFont val="Times New Roman"/>
        <family val="1"/>
        <charset val="204"/>
      </rPr>
      <t>без учета НДС</t>
    </r>
  </si>
  <si>
    <r>
      <t xml:space="preserve">Стоимость, руб., </t>
    </r>
    <r>
      <rPr>
        <b/>
        <i/>
        <sz val="12"/>
        <rFont val="Times New Roman"/>
        <family val="1"/>
        <charset val="204"/>
      </rPr>
      <t>без учета НДС</t>
    </r>
  </si>
  <si>
    <t>в том числе</t>
  </si>
  <si>
    <r>
      <t xml:space="preserve">Итого, руб., </t>
    </r>
    <r>
      <rPr>
        <i/>
        <sz val="12"/>
        <color rgb="FF000000"/>
        <rFont val="Times New Roman"/>
        <family val="1"/>
        <charset val="204"/>
      </rPr>
      <t>без учета НДС</t>
    </r>
  </si>
  <si>
    <t>НДС 22%</t>
  </si>
  <si>
    <r>
      <t xml:space="preserve">Итого, руб., </t>
    </r>
    <r>
      <rPr>
        <b/>
        <i/>
        <sz val="14"/>
        <color rgb="FF000000"/>
        <rFont val="Times New Roman"/>
        <family val="1"/>
        <charset val="204"/>
      </rPr>
      <t>с учетом НДС</t>
    </r>
  </si>
  <si>
    <r>
      <t xml:space="preserve">Среднесписочная численность сотрудников.
</t>
    </r>
    <r>
      <rPr>
        <b/>
        <sz val="12"/>
        <rFont val="Times New Roman"/>
        <family val="1"/>
        <charset val="204"/>
      </rPr>
      <t xml:space="preserve">Минимальное кол-во линейных сотрудников - 35 человек  </t>
    </r>
  </si>
  <si>
    <t>Материал подрядчика</t>
  </si>
  <si>
    <t>RAL7004
Материал подрядчика</t>
  </si>
  <si>
    <t>RAL1013
Материал подрядчика</t>
  </si>
  <si>
    <t>на объекте: "Многоэтажная жилая застройка 66га по адресу: г. Краснодар, Прикубанский внутригородской округ 2 этап освоения в соответствии с КРТ на земельном участке с кадастровым номером: 23:43:0143021:78532 6 этап строительства Корректировка 1 Литер 14"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</si>
</sst>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&quot;-&quot;??_р_._-;_-@_-"/>
    <numFmt numFmtId="166" formatCode="_-* #,##0.00_р_._-;\-* #,##0.00_р_._-;_-* \-??_р_.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EB9C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3" fillId="0" borderId="0" applyProtection="0"/>
    <xf numFmtId="0" fontId="4" fillId="0" borderId="1">
      <alignment horizontal="center"/>
    </xf>
    <xf numFmtId="0" fontId="3" fillId="0" borderId="0">
      <alignment vertical="top"/>
    </xf>
    <xf numFmtId="0" fontId="4" fillId="0" borderId="1">
      <alignment horizontal="center"/>
    </xf>
    <xf numFmtId="0" fontId="4" fillId="0" borderId="0">
      <alignment vertical="top"/>
    </xf>
    <xf numFmtId="0" fontId="4" fillId="0" borderId="0">
      <alignment horizontal="right" vertical="top" wrapText="1"/>
    </xf>
    <xf numFmtId="0" fontId="4" fillId="0" borderId="0"/>
    <xf numFmtId="0" fontId="4" fillId="0" borderId="0"/>
    <xf numFmtId="0" fontId="4" fillId="0" borderId="0"/>
    <xf numFmtId="2" fontId="5" fillId="0" borderId="0">
      <alignment horizontal="right" vertical="top"/>
    </xf>
    <xf numFmtId="0" fontId="4" fillId="0" borderId="0"/>
    <xf numFmtId="0" fontId="4" fillId="0" borderId="1" applyFill="0" applyProtection="0">
      <alignment horizontal="center"/>
    </xf>
    <xf numFmtId="0" fontId="4" fillId="0" borderId="1" applyFill="0" applyProtection="0">
      <alignment horizontal="center"/>
    </xf>
    <xf numFmtId="0" fontId="3" fillId="0" borderId="0">
      <alignment vertical="top"/>
    </xf>
    <xf numFmtId="0" fontId="4" fillId="0" borderId="0"/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left" vertical="top"/>
    </xf>
    <xf numFmtId="0" fontId="4" fillId="0" borderId="0"/>
    <xf numFmtId="0" fontId="3" fillId="0" borderId="0"/>
    <xf numFmtId="0" fontId="6" fillId="0" borderId="0"/>
    <xf numFmtId="0" fontId="8" fillId="0" borderId="0"/>
    <xf numFmtId="164" fontId="3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0" fontId="12" fillId="0" borderId="0"/>
    <xf numFmtId="0" fontId="3" fillId="0" borderId="0"/>
    <xf numFmtId="165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0" fontId="13" fillId="0" borderId="0"/>
    <xf numFmtId="0" fontId="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5" fillId="3" borderId="2" applyProtection="0"/>
    <xf numFmtId="0" fontId="16" fillId="4" borderId="0" applyBorder="0" applyProtection="0"/>
    <xf numFmtId="0" fontId="17" fillId="5" borderId="0" applyBorder="0" applyProtection="0"/>
    <xf numFmtId="0" fontId="18" fillId="6" borderId="0" applyBorder="0" applyProtection="0"/>
    <xf numFmtId="0" fontId="7" fillId="0" borderId="0"/>
    <xf numFmtId="0" fontId="4" fillId="0" borderId="4">
      <alignment horizontal="center"/>
    </xf>
    <xf numFmtId="0" fontId="4" fillId="0" borderId="4">
      <alignment horizontal="center"/>
    </xf>
    <xf numFmtId="0" fontId="4" fillId="0" borderId="4" applyFill="0" applyProtection="0">
      <alignment horizontal="center"/>
    </xf>
    <xf numFmtId="0" fontId="4" fillId="0" borderId="4" applyFill="0" applyProtection="0">
      <alignment horizontal="center"/>
    </xf>
    <xf numFmtId="0" fontId="4" fillId="0" borderId="4">
      <alignment horizontal="center" wrapText="1"/>
    </xf>
    <xf numFmtId="0" fontId="4" fillId="0" borderId="4">
      <alignment horizontal="center"/>
    </xf>
    <xf numFmtId="0" fontId="4" fillId="0" borderId="4">
      <alignment horizontal="center" wrapText="1"/>
    </xf>
    <xf numFmtId="0" fontId="4" fillId="0" borderId="4">
      <alignment horizontal="center"/>
    </xf>
    <xf numFmtId="0" fontId="2" fillId="0" borderId="0"/>
    <xf numFmtId="165" fontId="2" fillId="0" borderId="0" applyFont="0" applyFill="0" applyBorder="0" applyAlignment="0" applyProtection="0"/>
    <xf numFmtId="0" fontId="15" fillId="8" borderId="2" applyProtection="0"/>
    <xf numFmtId="0" fontId="16" fillId="9" borderId="0" applyBorder="0" applyProtection="0"/>
    <xf numFmtId="0" fontId="16" fillId="4" borderId="0" applyBorder="0" applyProtection="0"/>
    <xf numFmtId="0" fontId="16" fillId="9" borderId="0" applyBorder="0" applyProtection="0"/>
    <xf numFmtId="0" fontId="15" fillId="3" borderId="2" applyProtection="0"/>
    <xf numFmtId="0" fontId="15" fillId="8" borderId="2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68">
    <xf numFmtId="0" fontId="0" fillId="0" borderId="0" xfId="0"/>
    <xf numFmtId="0" fontId="4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Fill="1" applyAlignment="1">
      <alignment vertical="top"/>
    </xf>
    <xf numFmtId="2" fontId="4" fillId="0" borderId="0" xfId="0" applyNumberFormat="1" applyFont="1" applyAlignment="1">
      <alignment vertical="top"/>
    </xf>
    <xf numFmtId="0" fontId="22" fillId="0" borderId="12" xfId="0" applyFont="1" applyBorder="1" applyAlignment="1"/>
    <xf numFmtId="0" fontId="22" fillId="0" borderId="11" xfId="0" applyFont="1" applyBorder="1" applyAlignment="1"/>
    <xf numFmtId="0" fontId="22" fillId="0" borderId="11" xfId="0" applyFont="1" applyBorder="1" applyAlignment="1">
      <alignment horizontal="center"/>
    </xf>
    <xf numFmtId="0" fontId="22" fillId="0" borderId="3" xfId="0" applyFont="1" applyBorder="1" applyAlignment="1"/>
    <xf numFmtId="0" fontId="22" fillId="0" borderId="9" xfId="0" applyFont="1" applyBorder="1" applyAlignment="1"/>
    <xf numFmtId="0" fontId="22" fillId="0" borderId="6" xfId="0" applyFont="1" applyBorder="1" applyAlignment="1"/>
    <xf numFmtId="0" fontId="22" fillId="0" borderId="0" xfId="0" applyFont="1"/>
    <xf numFmtId="0" fontId="22" fillId="0" borderId="8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6" xfId="0" applyFont="1" applyBorder="1"/>
    <xf numFmtId="164" fontId="22" fillId="0" borderId="6" xfId="68" applyFont="1" applyBorder="1"/>
    <xf numFmtId="164" fontId="22" fillId="0" borderId="7" xfId="68" applyFont="1" applyBorder="1"/>
    <xf numFmtId="0" fontId="22" fillId="0" borderId="10" xfId="0" applyFont="1" applyBorder="1" applyAlignment="1">
      <alignment horizontal="center"/>
    </xf>
    <xf numFmtId="0" fontId="22" fillId="0" borderId="10" xfId="0" applyFont="1" applyBorder="1"/>
    <xf numFmtId="164" fontId="22" fillId="0" borderId="10" xfId="68" applyFont="1" applyBorder="1"/>
    <xf numFmtId="0" fontId="22" fillId="0" borderId="12" xfId="0" applyFont="1" applyBorder="1" applyAlignment="1">
      <alignment horizontal="center"/>
    </xf>
    <xf numFmtId="0" fontId="22" fillId="0" borderId="11" xfId="0" applyFont="1" applyBorder="1"/>
    <xf numFmtId="0" fontId="22" fillId="0" borderId="11" xfId="0" applyNumberFormat="1" applyFont="1" applyBorder="1"/>
    <xf numFmtId="164" fontId="22" fillId="0" borderId="11" xfId="0" applyNumberFormat="1" applyFont="1" applyBorder="1"/>
    <xf numFmtId="164" fontId="22" fillId="0" borderId="13" xfId="0" applyNumberFormat="1" applyFont="1" applyBorder="1"/>
    <xf numFmtId="0" fontId="20" fillId="0" borderId="0" xfId="0" applyFont="1" applyFill="1" applyBorder="1" applyAlignment="1">
      <alignment vertical="top" wrapText="1"/>
    </xf>
    <xf numFmtId="0" fontId="4" fillId="14" borderId="0" xfId="0" applyFont="1" applyFill="1" applyAlignment="1">
      <alignment vertical="top"/>
    </xf>
    <xf numFmtId="2" fontId="4" fillId="14" borderId="0" xfId="0" applyNumberFormat="1" applyFont="1" applyFill="1" applyAlignment="1">
      <alignment vertical="top"/>
    </xf>
    <xf numFmtId="164" fontId="22" fillId="0" borderId="11" xfId="68" applyFont="1" applyBorder="1"/>
    <xf numFmtId="164" fontId="22" fillId="0" borderId="13" xfId="68" applyFont="1" applyBorder="1"/>
    <xf numFmtId="0" fontId="4" fillId="0" borderId="0" xfId="0" applyFont="1" applyBorder="1" applyAlignment="1">
      <alignment vertical="top"/>
    </xf>
    <xf numFmtId="1" fontId="4" fillId="0" borderId="0" xfId="0" applyNumberFormat="1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14" borderId="0" xfId="0" applyFont="1" applyFill="1" applyBorder="1" applyAlignment="1">
      <alignment vertical="top"/>
    </xf>
    <xf numFmtId="14" fontId="20" fillId="13" borderId="0" xfId="0" applyNumberFormat="1" applyFont="1" applyFill="1" applyBorder="1" applyAlignment="1">
      <alignment vertical="top"/>
    </xf>
    <xf numFmtId="0" fontId="28" fillId="0" borderId="0" xfId="0" applyFont="1" applyBorder="1" applyAlignment="1">
      <alignment vertical="top"/>
    </xf>
    <xf numFmtId="0" fontId="28" fillId="0" borderId="0" xfId="0" applyFont="1" applyAlignment="1">
      <alignment vertical="top"/>
    </xf>
    <xf numFmtId="4" fontId="25" fillId="0" borderId="6" xfId="37" applyNumberFormat="1" applyFont="1" applyBorder="1" applyAlignment="1">
      <alignment horizontal="center" vertical="center" wrapText="1"/>
    </xf>
    <xf numFmtId="1" fontId="26" fillId="0" borderId="6" xfId="37" applyNumberFormat="1" applyFont="1" applyBorder="1" applyAlignment="1">
      <alignment horizontal="center" vertical="center"/>
    </xf>
    <xf numFmtId="0" fontId="25" fillId="11" borderId="6" xfId="0" applyFont="1" applyFill="1" applyBorder="1" applyAlignment="1">
      <alignment horizontal="center" vertical="center"/>
    </xf>
    <xf numFmtId="0" fontId="25" fillId="11" borderId="6" xfId="1" applyFont="1" applyFill="1" applyBorder="1" applyAlignment="1">
      <alignment horizontal="center" vertical="center" wrapText="1"/>
    </xf>
    <xf numFmtId="4" fontId="25" fillId="11" borderId="6" xfId="68" applyNumberFormat="1" applyFont="1" applyFill="1" applyBorder="1" applyAlignment="1">
      <alignment horizontal="center" vertical="center" wrapText="1"/>
    </xf>
    <xf numFmtId="4" fontId="25" fillId="11" borderId="6" xfId="0" applyNumberFormat="1" applyFont="1" applyFill="1" applyBorder="1" applyAlignment="1">
      <alignment horizontal="center" vertical="center"/>
    </xf>
    <xf numFmtId="4" fontId="26" fillId="12" borderId="6" xfId="0" applyNumberFormat="1" applyFont="1" applyFill="1" applyBorder="1" applyAlignment="1">
      <alignment horizontal="center" vertical="center"/>
    </xf>
    <xf numFmtId="0" fontId="25" fillId="12" borderId="6" xfId="1" applyFont="1" applyFill="1" applyBorder="1" applyAlignment="1">
      <alignment horizontal="left" vertical="center" wrapText="1"/>
    </xf>
    <xf numFmtId="0" fontId="25" fillId="12" borderId="6" xfId="0" applyFont="1" applyFill="1" applyBorder="1" applyAlignment="1">
      <alignment horizontal="center" vertical="center"/>
    </xf>
    <xf numFmtId="4" fontId="25" fillId="12" borderId="6" xfId="68" applyNumberFormat="1" applyFont="1" applyFill="1" applyBorder="1" applyAlignment="1">
      <alignment horizontal="center" vertical="center" wrapText="1"/>
    </xf>
    <xf numFmtId="4" fontId="25" fillId="12" borderId="6" xfId="0" applyNumberFormat="1" applyFont="1" applyFill="1" applyBorder="1" applyAlignment="1">
      <alignment horizontal="center" vertical="center"/>
    </xf>
    <xf numFmtId="0" fontId="26" fillId="14" borderId="6" xfId="0" applyFont="1" applyFill="1" applyBorder="1" applyAlignment="1">
      <alignment horizontal="center" vertical="center"/>
    </xf>
    <xf numFmtId="0" fontId="26" fillId="14" borderId="6" xfId="1" applyFont="1" applyFill="1" applyBorder="1" applyAlignment="1">
      <alignment horizontal="left" vertical="center" wrapText="1"/>
    </xf>
    <xf numFmtId="0" fontId="26" fillId="14" borderId="6" xfId="1" applyFont="1" applyFill="1" applyBorder="1" applyAlignment="1">
      <alignment horizontal="center" vertical="center" wrapText="1"/>
    </xf>
    <xf numFmtId="4" fontId="26" fillId="14" borderId="6" xfId="68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9" fillId="2" borderId="6" xfId="1" applyFont="1" applyFill="1" applyBorder="1" applyAlignment="1">
      <alignment horizontal="right" vertical="center" wrapText="1"/>
    </xf>
    <xf numFmtId="0" fontId="29" fillId="2" borderId="6" xfId="1" applyFont="1" applyFill="1" applyBorder="1" applyAlignment="1">
      <alignment horizontal="center" vertical="center" wrapText="1"/>
    </xf>
    <xf numFmtId="4" fontId="29" fillId="0" borderId="6" xfId="68" applyNumberFormat="1" applyFont="1" applyFill="1" applyBorder="1" applyAlignment="1">
      <alignment horizontal="center" vertical="center" wrapText="1"/>
    </xf>
    <xf numFmtId="4" fontId="29" fillId="2" borderId="6" xfId="68" applyNumberFormat="1" applyFont="1" applyFill="1" applyBorder="1" applyAlignment="1">
      <alignment horizontal="center" vertical="center" wrapText="1"/>
    </xf>
    <xf numFmtId="0" fontId="29" fillId="14" borderId="6" xfId="1" applyFont="1" applyFill="1" applyBorder="1" applyAlignment="1">
      <alignment horizontal="center" vertical="center" wrapText="1"/>
    </xf>
    <xf numFmtId="4" fontId="29" fillId="14" borderId="6" xfId="68" applyNumberFormat="1" applyFont="1" applyFill="1" applyBorder="1" applyAlignment="1">
      <alignment horizontal="center" vertical="center" wrapText="1"/>
    </xf>
    <xf numFmtId="49" fontId="30" fillId="0" borderId="6" xfId="0" applyNumberFormat="1" applyFont="1" applyFill="1" applyBorder="1" applyAlignment="1">
      <alignment horizontal="center" vertical="center"/>
    </xf>
    <xf numFmtId="49" fontId="30" fillId="14" borderId="6" xfId="0" applyNumberFormat="1" applyFont="1" applyFill="1" applyBorder="1" applyAlignment="1">
      <alignment horizontal="center" vertical="center"/>
    </xf>
    <xf numFmtId="0" fontId="30" fillId="14" borderId="6" xfId="0" applyFont="1" applyFill="1" applyBorder="1" applyAlignment="1">
      <alignment horizontal="center" vertical="center"/>
    </xf>
    <xf numFmtId="4" fontId="26" fillId="2" borderId="6" xfId="68" applyNumberFormat="1" applyFont="1" applyFill="1" applyBorder="1" applyAlignment="1">
      <alignment horizontal="center" vertical="center" wrapText="1"/>
    </xf>
    <xf numFmtId="4" fontId="26" fillId="0" borderId="6" xfId="68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/>
    </xf>
    <xf numFmtId="4" fontId="25" fillId="7" borderId="6" xfId="30" applyNumberFormat="1" applyFont="1" applyFill="1" applyBorder="1" applyAlignment="1">
      <alignment horizontal="center" vertical="center"/>
    </xf>
    <xf numFmtId="0" fontId="25" fillId="7" borderId="6" xfId="30" quotePrefix="1" applyFont="1" applyFill="1" applyBorder="1" applyAlignment="1">
      <alignment vertical="center"/>
    </xf>
    <xf numFmtId="4" fontId="25" fillId="7" borderId="6" xfId="30" quotePrefix="1" applyNumberFormat="1" applyFont="1" applyFill="1" applyBorder="1" applyAlignment="1">
      <alignment horizontal="center" vertical="center"/>
    </xf>
    <xf numFmtId="0" fontId="25" fillId="2" borderId="0" xfId="0" quotePrefix="1" applyFont="1" applyFill="1" applyAlignment="1">
      <alignment horizontal="left" vertical="center"/>
    </xf>
    <xf numFmtId="4" fontId="25" fillId="2" borderId="0" xfId="0" quotePrefix="1" applyNumberFormat="1" applyFont="1" applyFill="1" applyAlignment="1">
      <alignment horizontal="left" vertical="center"/>
    </xf>
    <xf numFmtId="0" fontId="26" fillId="0" borderId="0" xfId="0" applyFont="1" applyAlignment="1">
      <alignment vertical="center"/>
    </xf>
    <xf numFmtId="4" fontId="26" fillId="0" borderId="0" xfId="68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12" borderId="6" xfId="1" applyFont="1" applyFill="1" applyBorder="1" applyAlignment="1">
      <alignment horizontal="center" vertical="center"/>
    </xf>
    <xf numFmtId="4" fontId="25" fillId="14" borderId="6" xfId="68" applyNumberFormat="1" applyFont="1" applyFill="1" applyBorder="1" applyAlignment="1">
      <alignment horizontal="center" vertical="center" wrapText="1"/>
    </xf>
    <xf numFmtId="4" fontId="26" fillId="12" borderId="6" xfId="68" applyNumberFormat="1" applyFont="1" applyFill="1" applyBorder="1" applyAlignment="1">
      <alignment horizontal="center" vertical="center" wrapText="1"/>
    </xf>
    <xf numFmtId="4" fontId="29" fillId="12" borderId="6" xfId="68" applyNumberFormat="1" applyFont="1" applyFill="1" applyBorder="1" applyAlignment="1">
      <alignment horizontal="center" vertical="center" wrapText="1"/>
    </xf>
    <xf numFmtId="4" fontId="25" fillId="0" borderId="6" xfId="68" applyNumberFormat="1" applyFont="1" applyFill="1" applyBorder="1" applyAlignment="1">
      <alignment horizontal="center" vertical="center" wrapText="1"/>
    </xf>
    <xf numFmtId="4" fontId="25" fillId="2" borderId="6" xfId="68" applyNumberFormat="1" applyFont="1" applyFill="1" applyBorder="1" applyAlignment="1">
      <alignment horizontal="center" vertical="center" wrapText="1"/>
    </xf>
    <xf numFmtId="4" fontId="26" fillId="7" borderId="6" xfId="30" applyNumberFormat="1" applyFont="1" applyFill="1" applyBorder="1" applyAlignment="1">
      <alignment horizontal="center" vertical="center"/>
    </xf>
    <xf numFmtId="4" fontId="29" fillId="7" borderId="6" xfId="30" applyNumberFormat="1" applyFont="1" applyFill="1" applyBorder="1" applyAlignment="1">
      <alignment horizontal="center" vertical="center"/>
    </xf>
    <xf numFmtId="49" fontId="32" fillId="0" borderId="0" xfId="38" applyNumberFormat="1" applyFont="1" applyFill="1" applyBorder="1" applyAlignment="1">
      <alignment vertical="center" wrapText="1"/>
    </xf>
    <xf numFmtId="4" fontId="25" fillId="0" borderId="0" xfId="0" applyNumberFormat="1" applyFont="1" applyFill="1" applyBorder="1" applyAlignment="1">
      <alignment horizontal="center" vertical="center" wrapText="1"/>
    </xf>
    <xf numFmtId="4" fontId="25" fillId="0" borderId="0" xfId="30" quotePrefix="1" applyNumberFormat="1" applyFont="1" applyFill="1" applyBorder="1" applyAlignment="1">
      <alignment horizontal="center" vertical="center"/>
    </xf>
    <xf numFmtId="4" fontId="25" fillId="0" borderId="0" xfId="30" applyNumberFormat="1" applyFont="1" applyFill="1" applyBorder="1" applyAlignment="1">
      <alignment horizontal="center" vertical="center"/>
    </xf>
    <xf numFmtId="0" fontId="26" fillId="0" borderId="0" xfId="3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top"/>
    </xf>
    <xf numFmtId="0" fontId="21" fillId="0" borderId="0" xfId="0" applyFont="1" applyFill="1" applyAlignment="1">
      <alignment vertical="top"/>
    </xf>
    <xf numFmtId="0" fontId="28" fillId="0" borderId="0" xfId="0" applyFont="1" applyFill="1" applyBorder="1" applyAlignment="1">
      <alignment vertical="top"/>
    </xf>
    <xf numFmtId="0" fontId="28" fillId="0" borderId="0" xfId="0" applyFont="1" applyFill="1" applyAlignment="1">
      <alignment vertical="top"/>
    </xf>
    <xf numFmtId="1" fontId="26" fillId="0" borderId="17" xfId="37" applyNumberFormat="1" applyFont="1" applyBorder="1" applyAlignment="1">
      <alignment horizontal="center" vertical="center"/>
    </xf>
    <xf numFmtId="1" fontId="26" fillId="0" borderId="18" xfId="37" applyNumberFormat="1" applyFont="1" applyBorder="1" applyAlignment="1">
      <alignment horizontal="center" vertical="center"/>
    </xf>
    <xf numFmtId="0" fontId="25" fillId="11" borderId="17" xfId="0" applyFont="1" applyFill="1" applyBorder="1" applyAlignment="1">
      <alignment horizontal="center" vertical="center"/>
    </xf>
    <xf numFmtId="0" fontId="25" fillId="11" borderId="18" xfId="0" applyFont="1" applyFill="1" applyBorder="1" applyAlignment="1">
      <alignment horizontal="center" vertical="center"/>
    </xf>
    <xf numFmtId="4" fontId="26" fillId="12" borderId="17" xfId="0" applyNumberFormat="1" applyFont="1" applyFill="1" applyBorder="1" applyAlignment="1">
      <alignment horizontal="center" vertical="center"/>
    </xf>
    <xf numFmtId="0" fontId="25" fillId="12" borderId="18" xfId="0" applyFont="1" applyFill="1" applyBorder="1" applyAlignment="1">
      <alignment horizontal="center" vertical="center" wrapText="1"/>
    </xf>
    <xf numFmtId="0" fontId="25" fillId="11" borderId="17" xfId="1" applyFont="1" applyFill="1" applyBorder="1" applyAlignment="1">
      <alignment horizontal="center" vertical="center" wrapText="1"/>
    </xf>
    <xf numFmtId="4" fontId="25" fillId="12" borderId="17" xfId="68" applyNumberFormat="1" applyFont="1" applyFill="1" applyBorder="1" applyAlignment="1">
      <alignment horizontal="center" vertical="center" wrapText="1"/>
    </xf>
    <xf numFmtId="0" fontId="25" fillId="12" borderId="18" xfId="0" applyFont="1" applyFill="1" applyBorder="1" applyAlignment="1">
      <alignment horizontal="center" vertical="center"/>
    </xf>
    <xf numFmtId="0" fontId="26" fillId="14" borderId="17" xfId="0" applyFont="1" applyFill="1" applyBorder="1" applyAlignment="1">
      <alignment horizontal="center" vertical="center"/>
    </xf>
    <xf numFmtId="166" fontId="29" fillId="14" borderId="18" xfId="37" applyNumberFormat="1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/>
    </xf>
    <xf numFmtId="0" fontId="29" fillId="0" borderId="18" xfId="37" applyFont="1" applyFill="1" applyBorder="1" applyAlignment="1">
      <alignment horizontal="center" vertical="center" wrapText="1"/>
    </xf>
    <xf numFmtId="166" fontId="26" fillId="14" borderId="18" xfId="37" applyNumberFormat="1" applyFont="1" applyFill="1" applyBorder="1" applyAlignment="1">
      <alignment horizontal="center" vertical="center" wrapText="1"/>
    </xf>
    <xf numFmtId="49" fontId="26" fillId="14" borderId="18" xfId="37" applyNumberFormat="1" applyFont="1" applyFill="1" applyBorder="1" applyAlignment="1">
      <alignment horizontal="center" vertical="center" wrapText="1"/>
    </xf>
    <xf numFmtId="49" fontId="30" fillId="0" borderId="17" xfId="0" applyNumberFormat="1" applyFont="1" applyFill="1" applyBorder="1" applyAlignment="1">
      <alignment horizontal="center" vertical="center"/>
    </xf>
    <xf numFmtId="49" fontId="26" fillId="0" borderId="18" xfId="37" applyNumberFormat="1" applyFont="1" applyFill="1" applyBorder="1" applyAlignment="1">
      <alignment horizontal="center" vertical="center" wrapText="1"/>
    </xf>
    <xf numFmtId="49" fontId="30" fillId="14" borderId="17" xfId="0" applyNumberFormat="1" applyFont="1" applyFill="1" applyBorder="1" applyAlignment="1">
      <alignment horizontal="center" vertical="center"/>
    </xf>
    <xf numFmtId="0" fontId="30" fillId="14" borderId="17" xfId="0" applyFont="1" applyFill="1" applyBorder="1" applyAlignment="1">
      <alignment horizontal="center" vertical="center"/>
    </xf>
    <xf numFmtId="49" fontId="26" fillId="2" borderId="18" xfId="37" applyNumberFormat="1" applyFont="1" applyFill="1" applyBorder="1" applyAlignment="1">
      <alignment horizontal="center" vertical="center" wrapText="1"/>
    </xf>
    <xf numFmtId="0" fontId="30" fillId="0" borderId="17" xfId="0" applyFont="1" applyFill="1" applyBorder="1" applyAlignment="1">
      <alignment horizontal="center" vertical="center"/>
    </xf>
    <xf numFmtId="0" fontId="26" fillId="0" borderId="18" xfId="30" applyFont="1" applyBorder="1" applyAlignment="1">
      <alignment horizontal="center" vertical="center"/>
    </xf>
    <xf numFmtId="0" fontId="26" fillId="0" borderId="18" xfId="30" applyFont="1" applyFill="1" applyBorder="1" applyAlignment="1">
      <alignment horizontal="center" vertical="center"/>
    </xf>
    <xf numFmtId="0" fontId="29" fillId="0" borderId="18" xfId="30" applyFont="1" applyFill="1" applyBorder="1" applyAlignment="1">
      <alignment horizontal="center" vertical="center"/>
    </xf>
    <xf numFmtId="0" fontId="28" fillId="0" borderId="21" xfId="30" applyFont="1" applyFill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14" fontId="25" fillId="10" borderId="6" xfId="0" applyNumberFormat="1" applyFont="1" applyFill="1" applyBorder="1" applyAlignment="1">
      <alignment horizontal="center" vertical="center"/>
    </xf>
    <xf numFmtId="14" fontId="25" fillId="10" borderId="18" xfId="0" applyNumberFormat="1" applyFont="1" applyFill="1" applyBorder="1" applyAlignment="1">
      <alignment horizontal="center" vertical="center"/>
    </xf>
    <xf numFmtId="0" fontId="26" fillId="0" borderId="17" xfId="0" applyFont="1" applyBorder="1" applyAlignment="1">
      <alignment horizontal="right" vertical="center" wrapText="1"/>
    </xf>
    <xf numFmtId="0" fontId="26" fillId="0" borderId="6" xfId="0" applyFont="1" applyBorder="1" applyAlignment="1">
      <alignment horizontal="right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 wrapText="1"/>
    </xf>
    <xf numFmtId="0" fontId="26" fillId="0" borderId="20" xfId="0" applyFont="1" applyBorder="1" applyAlignment="1">
      <alignment horizontal="right" vertical="center" wrapText="1"/>
    </xf>
    <xf numFmtId="49" fontId="25" fillId="2" borderId="20" xfId="0" applyNumberFormat="1" applyFont="1" applyFill="1" applyBorder="1" applyAlignment="1">
      <alignment horizontal="center" vertical="center" wrapText="1"/>
    </xf>
    <xf numFmtId="49" fontId="25" fillId="2" borderId="14" xfId="0" applyNumberFormat="1" applyFont="1" applyFill="1" applyBorder="1" applyAlignment="1">
      <alignment horizontal="center" vertical="center" wrapText="1"/>
    </xf>
    <xf numFmtId="49" fontId="25" fillId="2" borderId="15" xfId="0" applyNumberFormat="1" applyFont="1" applyFill="1" applyBorder="1" applyAlignment="1">
      <alignment horizontal="center" vertical="center" wrapText="1"/>
    </xf>
    <xf numFmtId="49" fontId="25" fillId="2" borderId="17" xfId="0" applyNumberFormat="1" applyFont="1" applyFill="1" applyBorder="1" applyAlignment="1">
      <alignment horizontal="center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right" vertical="center" wrapText="1"/>
    </xf>
    <xf numFmtId="14" fontId="25" fillId="0" borderId="6" xfId="0" applyNumberFormat="1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6" fillId="10" borderId="6" xfId="0" applyFont="1" applyFill="1" applyBorder="1" applyAlignment="1">
      <alignment horizontal="center" vertical="center"/>
    </xf>
    <xf numFmtId="0" fontId="26" fillId="10" borderId="18" xfId="0" applyFont="1" applyFill="1" applyBorder="1" applyAlignment="1">
      <alignment horizontal="center" vertical="center"/>
    </xf>
    <xf numFmtId="0" fontId="31" fillId="7" borderId="0" xfId="30" quotePrefix="1" applyFont="1" applyFill="1" applyBorder="1" applyAlignment="1">
      <alignment horizontal="left" vertical="center"/>
    </xf>
    <xf numFmtId="0" fontId="26" fillId="7" borderId="0" xfId="30" quotePrefix="1" applyFont="1" applyFill="1" applyBorder="1" applyAlignment="1">
      <alignment vertical="center"/>
    </xf>
    <xf numFmtId="0" fontId="26" fillId="2" borderId="0" xfId="0" quotePrefix="1" applyFont="1" applyFill="1" applyBorder="1" applyAlignment="1">
      <alignment horizontal="left" vertical="center"/>
    </xf>
    <xf numFmtId="49" fontId="25" fillId="0" borderId="6" xfId="37" applyNumberFormat="1" applyFont="1" applyBorder="1" applyAlignment="1">
      <alignment horizontal="center" vertical="center" wrapText="1"/>
    </xf>
    <xf numFmtId="49" fontId="27" fillId="0" borderId="0" xfId="37" applyNumberFormat="1" applyFont="1" applyBorder="1" applyAlignment="1">
      <alignment horizontal="center" vertical="center" wrapText="1"/>
    </xf>
    <xf numFmtId="49" fontId="33" fillId="0" borderId="0" xfId="37" applyNumberFormat="1" applyFont="1" applyBorder="1" applyAlignment="1">
      <alignment horizontal="center" vertical="center" wrapText="1"/>
    </xf>
    <xf numFmtId="49" fontId="28" fillId="0" borderId="0" xfId="37" applyNumberFormat="1" applyFont="1" applyBorder="1" applyAlignment="1">
      <alignment horizontal="center" vertical="center" wrapText="1"/>
    </xf>
    <xf numFmtId="49" fontId="25" fillId="0" borderId="17" xfId="37" applyNumberFormat="1" applyFont="1" applyBorder="1" applyAlignment="1">
      <alignment horizontal="center" vertical="center" wrapText="1"/>
    </xf>
    <xf numFmtId="4" fontId="25" fillId="0" borderId="6" xfId="68" applyNumberFormat="1" applyFont="1" applyBorder="1" applyAlignment="1">
      <alignment horizontal="center" vertical="center" wrapText="1"/>
    </xf>
    <xf numFmtId="4" fontId="25" fillId="0" borderId="6" xfId="37" applyNumberFormat="1" applyFont="1" applyBorder="1" applyAlignment="1">
      <alignment horizontal="center" vertical="center" wrapText="1"/>
    </xf>
    <xf numFmtId="49" fontId="31" fillId="0" borderId="18" xfId="37" applyNumberFormat="1" applyFont="1" applyBorder="1" applyAlignment="1">
      <alignment horizontal="center" vertical="center" wrapText="1"/>
    </xf>
    <xf numFmtId="4" fontId="31" fillId="0" borderId="6" xfId="37" applyNumberFormat="1" applyFont="1" applyBorder="1" applyAlignment="1">
      <alignment horizontal="center" vertical="center"/>
    </xf>
    <xf numFmtId="0" fontId="26" fillId="10" borderId="15" xfId="0" applyFont="1" applyFill="1" applyBorder="1" applyAlignment="1">
      <alignment horizontal="center" vertical="center"/>
    </xf>
    <xf numFmtId="0" fontId="26" fillId="10" borderId="16" xfId="0" applyFont="1" applyFill="1" applyBorder="1" applyAlignment="1">
      <alignment horizontal="center" vertical="center"/>
    </xf>
    <xf numFmtId="0" fontId="26" fillId="0" borderId="25" xfId="0" applyFont="1" applyBorder="1" applyAlignment="1">
      <alignment horizontal="right" vertical="center" wrapText="1"/>
    </xf>
    <xf numFmtId="0" fontId="26" fillId="0" borderId="5" xfId="0" applyFont="1" applyBorder="1" applyAlignment="1">
      <alignment horizontal="right" vertical="center" wrapText="1"/>
    </xf>
    <xf numFmtId="0" fontId="26" fillId="0" borderId="8" xfId="0" applyFont="1" applyBorder="1" applyAlignment="1">
      <alignment horizontal="right" vertical="center" wrapText="1"/>
    </xf>
    <xf numFmtId="4" fontId="26" fillId="0" borderId="6" xfId="30" applyNumberFormat="1" applyFont="1" applyFill="1" applyBorder="1" applyAlignment="1">
      <alignment horizontal="center" vertical="center"/>
    </xf>
    <xf numFmtId="4" fontId="29" fillId="0" borderId="6" xfId="30" applyNumberFormat="1" applyFont="1" applyFill="1" applyBorder="1" applyAlignment="1">
      <alignment horizontal="center" vertical="center"/>
    </xf>
    <xf numFmtId="4" fontId="27" fillId="0" borderId="20" xfId="30" applyNumberFormat="1" applyFont="1" applyFill="1" applyBorder="1" applyAlignment="1">
      <alignment horizontal="center" vertical="center"/>
    </xf>
    <xf numFmtId="49" fontId="34" fillId="0" borderId="17" xfId="38" applyNumberFormat="1" applyFont="1" applyFill="1" applyBorder="1" applyAlignment="1">
      <alignment horizontal="right" vertical="center" wrapText="1"/>
    </xf>
    <xf numFmtId="49" fontId="34" fillId="0" borderId="6" xfId="38" applyNumberFormat="1" applyFont="1" applyFill="1" applyBorder="1" applyAlignment="1">
      <alignment horizontal="right" vertical="center" wrapText="1"/>
    </xf>
    <xf numFmtId="49" fontId="35" fillId="0" borderId="17" xfId="38" applyNumberFormat="1" applyFont="1" applyFill="1" applyBorder="1" applyAlignment="1">
      <alignment horizontal="right" vertical="center" wrapText="1"/>
    </xf>
    <xf numFmtId="49" fontId="35" fillId="0" borderId="6" xfId="38" applyNumberFormat="1" applyFont="1" applyFill="1" applyBorder="1" applyAlignment="1">
      <alignment horizontal="right" vertical="center" wrapText="1"/>
    </xf>
    <xf numFmtId="49" fontId="36" fillId="0" borderId="19" xfId="38" applyNumberFormat="1" applyFont="1" applyFill="1" applyBorder="1" applyAlignment="1">
      <alignment horizontal="right" vertical="center" wrapText="1"/>
    </xf>
    <xf numFmtId="49" fontId="36" fillId="0" borderId="20" xfId="38" applyNumberFormat="1" applyFont="1" applyFill="1" applyBorder="1" applyAlignment="1">
      <alignment horizontal="right" vertical="center" wrapText="1"/>
    </xf>
    <xf numFmtId="0" fontId="25" fillId="2" borderId="14" xfId="0" quotePrefix="1" applyFont="1" applyFill="1" applyBorder="1" applyAlignment="1">
      <alignment horizontal="center" vertical="center"/>
    </xf>
    <xf numFmtId="0" fontId="25" fillId="2" borderId="15" xfId="0" quotePrefix="1" applyFont="1" applyFill="1" applyBorder="1" applyAlignment="1">
      <alignment horizontal="center" vertical="center"/>
    </xf>
    <xf numFmtId="0" fontId="25" fillId="2" borderId="16" xfId="0" quotePrefix="1" applyFont="1" applyFill="1" applyBorder="1" applyAlignment="1">
      <alignment horizontal="center" vertical="center"/>
    </xf>
    <xf numFmtId="0" fontId="25" fillId="2" borderId="22" xfId="0" quotePrefix="1" applyFont="1" applyFill="1" applyBorder="1" applyAlignment="1">
      <alignment horizontal="center" vertical="center"/>
    </xf>
    <xf numFmtId="0" fontId="25" fillId="2" borderId="23" xfId="0" quotePrefix="1" applyFont="1" applyFill="1" applyBorder="1" applyAlignment="1">
      <alignment horizontal="center" vertical="center"/>
    </xf>
    <xf numFmtId="0" fontId="25" fillId="2" borderId="24" xfId="0" quotePrefix="1" applyFont="1" applyFill="1" applyBorder="1" applyAlignment="1">
      <alignment horizontal="center" vertical="center"/>
    </xf>
  </cellXfs>
  <cellStyles count="69">
    <cellStyle name="Excel Built-in Bad" xfId="43" xr:uid="{00000000-0005-0000-0000-000000000000}"/>
    <cellStyle name="Excel Built-in Good" xfId="44" xr:uid="{00000000-0005-0000-0000-000001000000}"/>
    <cellStyle name="Excel Built-in Neutral" xfId="42" xr:uid="{00000000-0005-0000-0000-000002000000}"/>
    <cellStyle name="Excel Built-in Neutral 2" xfId="59" xr:uid="{00000000-0005-0000-0000-000003000000}"/>
    <cellStyle name="Excel Built-in Neutral 3" xfId="58" xr:uid="{00000000-0005-0000-0000-000004000000}"/>
    <cellStyle name="Excel Built-in Neutral 4" xfId="57" xr:uid="{00000000-0005-0000-0000-000005000000}"/>
    <cellStyle name="Excel Built-in Normal" xfId="28" xr:uid="{00000000-0005-0000-0000-000006000000}"/>
    <cellStyle name="Excel Built-in Output" xfId="41" xr:uid="{00000000-0005-0000-0000-000007000000}"/>
    <cellStyle name="Excel Built-in Output 2" xfId="61" xr:uid="{00000000-0005-0000-0000-000008000000}"/>
    <cellStyle name="Excel Built-in Output 3" xfId="60" xr:uid="{00000000-0005-0000-0000-000009000000}"/>
    <cellStyle name="Excel Built-in Output 4" xfId="56" xr:uid="{00000000-0005-0000-0000-00000A000000}"/>
    <cellStyle name="Акт" xfId="2" xr:uid="{00000000-0005-0000-0000-00000B000000}"/>
    <cellStyle name="Акт 2" xfId="46" xr:uid="{00000000-0005-0000-0000-00000C000000}"/>
    <cellStyle name="АктМТСН" xfId="3" xr:uid="{00000000-0005-0000-0000-00000D000000}"/>
    <cellStyle name="ВедРесурсов" xfId="4" xr:uid="{00000000-0005-0000-0000-00000E000000}"/>
    <cellStyle name="ВедРесурсов 2" xfId="47" xr:uid="{00000000-0005-0000-0000-00000F000000}"/>
    <cellStyle name="ВедРесурсовАкт" xfId="5" xr:uid="{00000000-0005-0000-0000-000010000000}"/>
    <cellStyle name="Итоги" xfId="6" xr:uid="{00000000-0005-0000-0000-000012000000}"/>
    <cellStyle name="ИтогоАктБазЦ" xfId="7" xr:uid="{00000000-0005-0000-0000-000013000000}"/>
    <cellStyle name="ИтогоАктТекЦ" xfId="8" xr:uid="{00000000-0005-0000-0000-000014000000}"/>
    <cellStyle name="ИтогоБазЦ" xfId="9" xr:uid="{00000000-0005-0000-0000-000015000000}"/>
    <cellStyle name="ИтогоБИМ" xfId="10" xr:uid="{00000000-0005-0000-0000-000016000000}"/>
    <cellStyle name="ИтогоТекЦ" xfId="11" xr:uid="{00000000-0005-0000-0000-000017000000}"/>
    <cellStyle name="ЛокСмета" xfId="12" xr:uid="{00000000-0005-0000-0000-000018000000}"/>
    <cellStyle name="ЛокСмета 2" xfId="13" xr:uid="{00000000-0005-0000-0000-000019000000}"/>
    <cellStyle name="ЛокСмета 2 2" xfId="49" xr:uid="{00000000-0005-0000-0000-00001A000000}"/>
    <cellStyle name="ЛокСмета 3" xfId="48" xr:uid="{00000000-0005-0000-0000-00001B000000}"/>
    <cellStyle name="ЛокСмМТСН" xfId="14" xr:uid="{00000000-0005-0000-0000-00001C000000}"/>
    <cellStyle name="Обычный" xfId="0" builtinId="0"/>
    <cellStyle name="Обычный 2" xfId="23" xr:uid="{00000000-0005-0000-0000-00001E000000}"/>
    <cellStyle name="Обычный 2 10 27 3 2 2" xfId="37" xr:uid="{00000000-0005-0000-0000-00001F000000}"/>
    <cellStyle name="Обычный 2 2" xfId="30" xr:uid="{00000000-0005-0000-0000-000020000000}"/>
    <cellStyle name="Обычный 2 3" xfId="27" xr:uid="{00000000-0005-0000-0000-000021000000}"/>
    <cellStyle name="Обычный 2 99 7" xfId="38" xr:uid="{00000000-0005-0000-0000-000022000000}"/>
    <cellStyle name="Обычный 3" xfId="22" xr:uid="{00000000-0005-0000-0000-000023000000}"/>
    <cellStyle name="Обычный 3 2" xfId="40" xr:uid="{00000000-0005-0000-0000-000024000000}"/>
    <cellStyle name="Обычный 3 3" xfId="39" xr:uid="{00000000-0005-0000-0000-000025000000}"/>
    <cellStyle name="Обычный 4" xfId="1" xr:uid="{00000000-0005-0000-0000-000026000000}"/>
    <cellStyle name="Обычный 4 2" xfId="29" xr:uid="{00000000-0005-0000-0000-000027000000}"/>
    <cellStyle name="Обычный 4 2 2" xfId="54" xr:uid="{00000000-0005-0000-0000-000028000000}"/>
    <cellStyle name="Обычный 4 2 3" xfId="64" xr:uid="{00000000-0005-0000-0000-000029000000}"/>
    <cellStyle name="Обычный 4 3" xfId="36" xr:uid="{00000000-0005-0000-0000-00002A000000}"/>
    <cellStyle name="Обычный 4 4" xfId="45" xr:uid="{00000000-0005-0000-0000-00002B000000}"/>
    <cellStyle name="Обычный 5" xfId="34" xr:uid="{00000000-0005-0000-0000-00002C000000}"/>
    <cellStyle name="Обычный 6" xfId="24" xr:uid="{00000000-0005-0000-0000-00002D000000}"/>
    <cellStyle name="Обычный 7" xfId="35" xr:uid="{00000000-0005-0000-0000-00002E000000}"/>
    <cellStyle name="Параметр" xfId="15" xr:uid="{00000000-0005-0000-0000-00002F000000}"/>
    <cellStyle name="ПеременныеСметы" xfId="16" xr:uid="{00000000-0005-0000-0000-000030000000}"/>
    <cellStyle name="ПеременныеСметы 2" xfId="50" xr:uid="{00000000-0005-0000-0000-000031000000}"/>
    <cellStyle name="РесСмета" xfId="17" xr:uid="{00000000-0005-0000-0000-000032000000}"/>
    <cellStyle name="РесСмета 2" xfId="51" xr:uid="{00000000-0005-0000-0000-000033000000}"/>
    <cellStyle name="СводкаСтоимРаб" xfId="18" xr:uid="{00000000-0005-0000-0000-000034000000}"/>
    <cellStyle name="СводкаСтоимРаб 2" xfId="52" xr:uid="{00000000-0005-0000-0000-000035000000}"/>
    <cellStyle name="Титул" xfId="19" xr:uid="{00000000-0005-0000-0000-000036000000}"/>
    <cellStyle name="Титул 2" xfId="53" xr:uid="{00000000-0005-0000-0000-000037000000}"/>
    <cellStyle name="Финансовый" xfId="68" builtinId="3"/>
    <cellStyle name="Финансовый 2" xfId="25" xr:uid="{00000000-0005-0000-0000-000039000000}"/>
    <cellStyle name="Финансовый 2 2" xfId="32" xr:uid="{00000000-0005-0000-0000-00003A000000}"/>
    <cellStyle name="Финансовый 2 3" xfId="63" xr:uid="{00000000-0005-0000-0000-00003B000000}"/>
    <cellStyle name="Финансовый 2 3 2" xfId="67" xr:uid="{00000000-0005-0000-0000-00003C000000}"/>
    <cellStyle name="Финансовый 3" xfId="31" xr:uid="{00000000-0005-0000-0000-00003D000000}"/>
    <cellStyle name="Финансовый 3 2" xfId="62" xr:uid="{00000000-0005-0000-0000-00003E000000}"/>
    <cellStyle name="Финансовый 3 2 2" xfId="66" xr:uid="{00000000-0005-0000-0000-00003F000000}"/>
    <cellStyle name="Финансовый 3 3" xfId="55" xr:uid="{00000000-0005-0000-0000-000040000000}"/>
    <cellStyle name="Финансовый 3 4" xfId="65" xr:uid="{00000000-0005-0000-0000-000041000000}"/>
    <cellStyle name="Финансовый 4" xfId="33" xr:uid="{00000000-0005-0000-0000-000042000000}"/>
    <cellStyle name="Хвост" xfId="20" xr:uid="{00000000-0005-0000-0000-000043000000}"/>
    <cellStyle name="Экспертиза" xfId="21" xr:uid="{00000000-0005-0000-0000-000044000000}"/>
    <cellStyle name="㼿㼿㼿㼿㼿㼿㼿㼿㼿㼿㼿㼿㼿㼿" xfId="26" xr:uid="{00000000-0005-0000-0000-000045000000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164" formatCode="_-* #,##0.00\ _₽_-;\-* #,##0.00\ _₽_-;_-* &quot;-&quot;??\ _₽_-;_-@_-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auto="1"/>
        </left>
        <right/>
        <top style="thin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164" formatCode="_-* #,##0.00\ _₽_-;\-* #,##0.00\ _₽_-;_-* &quot;-&quot;??\ _₽_-;_-@_-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DE3FDD-8D56-4338-B54D-487272A90E50}" name="Таблица1" displayName="Таблица1" ref="D1:L78" totalsRowCount="1" headerRowDxfId="21" dataDxfId="20" totalsRowDxfId="18" tableBorderDxfId="19" dataCellStyle="Финансовый">
  <autoFilter ref="D1:L77" xr:uid="{99DE3FDD-8D56-4338-B54D-487272A90E50}"/>
  <tableColumns count="9">
    <tableColumn id="1" xr3:uid="{57B8319F-9FB7-4C10-AC60-EA0447EBF50A}" name="Литер" totalsRowLabel="Итог" dataDxfId="17" totalsRowDxfId="16"/>
    <tableColumn id="9" xr3:uid="{B2707875-C398-4603-8ABD-03DAEFE6B156}" name="БС" dataDxfId="15" totalsRowDxfId="14"/>
    <tableColumn id="2" xr3:uid="{146EFDB8-7AA4-4712-8BA2-C9F641A9B62B}" name="Тип по РД" dataDxfId="13" totalsRowDxfId="12"/>
    <tableColumn id="3" xr3:uid="{0CB32EDE-52D9-4F8D-AC9B-BA612F35FE8D}" name="Описание" dataDxfId="11" totalsRowDxfId="10"/>
    <tableColumn id="4" xr3:uid="{AF69E564-D632-48A1-AF60-6DDB135B9B48}" name="Ширина, м" dataDxfId="9" totalsRowDxfId="8"/>
    <tableColumn id="5" xr3:uid="{59FF5657-B1D6-4257-867B-C13D493D39D3}" name="Толщина, м" dataDxfId="7" totalsRowDxfId="6" dataCellStyle="Финансовый"/>
    <tableColumn id="6" xr3:uid="{750CE784-F7CE-4321-901B-F7A73241EE28}" name="Длина, м" dataDxfId="5" totalsRowDxfId="4" dataCellStyle="Финансовый"/>
    <tableColumn id="7" xr3:uid="{50A0E4D3-4A9E-42A8-8270-28B1CD0BAEBD}" name="Площадь, м2" totalsRowFunction="sum" dataDxfId="3" totalsRowDxfId="2" dataCellStyle="Финансовый">
      <calculatedColumnFormula>H2*J2</calculatedColumnFormula>
    </tableColumn>
    <tableColumn id="8" xr3:uid="{54D5D3C0-7458-446E-A868-B14E32DE969B}" name="Объем, м3" totalsRowFunction="sum" dataDxfId="1" totalsRowDxfId="0" dataCellStyle="Финансовый">
      <calculatedColumnFormula>Таблица1[[#This Row],[Площадь, м2]]*Таблица1[[#This Row],[Толщина, м]]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1"/>
  <sheetViews>
    <sheetView tabSelected="1" view="pageBreakPreview" zoomScale="90" zoomScaleNormal="70" zoomScaleSheetLayoutView="90" workbookViewId="0">
      <selection activeCell="D16" sqref="D16:D17"/>
    </sheetView>
  </sheetViews>
  <sheetFormatPr defaultRowHeight="15.75" x14ac:dyDescent="0.25"/>
  <cols>
    <col min="1" max="1" width="7.85546875" style="70" customWidth="1"/>
    <col min="2" max="2" width="6.85546875" style="70" customWidth="1"/>
    <col min="3" max="3" width="7.7109375" style="70" customWidth="1"/>
    <col min="4" max="4" width="71.140625" style="70" customWidth="1"/>
    <col min="5" max="5" width="8.28515625" style="70" customWidth="1"/>
    <col min="6" max="6" width="10.7109375" style="70" customWidth="1"/>
    <col min="7" max="7" width="9.5703125" style="71" customWidth="1"/>
    <col min="8" max="8" width="13.7109375" style="72" customWidth="1"/>
    <col min="9" max="9" width="15.140625" style="72" customWidth="1"/>
    <col min="10" max="10" width="17.5703125" style="72" customWidth="1"/>
    <col min="11" max="11" width="16.85546875" style="72" customWidth="1"/>
    <col min="12" max="12" width="15" style="72" customWidth="1"/>
    <col min="13" max="13" width="15.42578125" style="72" customWidth="1"/>
    <col min="14" max="14" width="39.85546875" style="73" customWidth="1"/>
    <col min="15" max="15" width="9.28515625" style="30" customWidth="1"/>
    <col min="16" max="16" width="38.42578125" style="1" customWidth="1"/>
    <col min="17" max="17" width="9.140625" style="1"/>
    <col min="18" max="18" width="12.28515625" style="1" bestFit="1" customWidth="1"/>
    <col min="19" max="16384" width="9.140625" style="1"/>
  </cols>
  <sheetData>
    <row r="1" spans="1:18" s="36" customFormat="1" ht="18.75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35"/>
    </row>
    <row r="2" spans="1:18" s="36" customFormat="1" ht="19.5" x14ac:dyDescent="0.25">
      <c r="A2" s="141" t="s">
        <v>16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35"/>
    </row>
    <row r="3" spans="1:18" s="36" customFormat="1" ht="48" customHeight="1" thickBot="1" x14ac:dyDescent="0.3">
      <c r="A3" s="142" t="s">
        <v>127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35"/>
    </row>
    <row r="4" spans="1:18" x14ac:dyDescent="0.25">
      <c r="A4" s="125" t="s">
        <v>50</v>
      </c>
      <c r="B4" s="126"/>
      <c r="C4" s="126"/>
      <c r="D4" s="126"/>
      <c r="E4" s="126"/>
      <c r="F4" s="126"/>
      <c r="G4" s="133" t="s">
        <v>51</v>
      </c>
      <c r="H4" s="133"/>
      <c r="I4" s="133"/>
      <c r="J4" s="148"/>
      <c r="K4" s="148"/>
      <c r="L4" s="148"/>
      <c r="M4" s="148"/>
      <c r="N4" s="149"/>
      <c r="O4" s="25"/>
      <c r="P4" s="25"/>
      <c r="Q4" s="25"/>
      <c r="R4" s="25"/>
    </row>
    <row r="5" spans="1:18" x14ac:dyDescent="0.25">
      <c r="A5" s="127"/>
      <c r="B5" s="128"/>
      <c r="C5" s="128"/>
      <c r="D5" s="128"/>
      <c r="E5" s="128"/>
      <c r="F5" s="128"/>
      <c r="G5" s="132" t="s">
        <v>52</v>
      </c>
      <c r="H5" s="132"/>
      <c r="I5" s="132"/>
      <c r="J5" s="134"/>
      <c r="K5" s="134"/>
      <c r="L5" s="134"/>
      <c r="M5" s="134"/>
      <c r="N5" s="135"/>
      <c r="O5" s="25"/>
      <c r="P5" s="25"/>
      <c r="Q5" s="25"/>
      <c r="R5" s="25"/>
    </row>
    <row r="6" spans="1:18" x14ac:dyDescent="0.25">
      <c r="A6" s="127"/>
      <c r="B6" s="128"/>
      <c r="C6" s="128"/>
      <c r="D6" s="128"/>
      <c r="E6" s="128"/>
      <c r="F6" s="128"/>
      <c r="G6" s="132" t="s">
        <v>53</v>
      </c>
      <c r="H6" s="132"/>
      <c r="I6" s="132"/>
      <c r="J6" s="134"/>
      <c r="K6" s="134"/>
      <c r="L6" s="134"/>
      <c r="M6" s="134"/>
      <c r="N6" s="135"/>
      <c r="O6" s="25"/>
      <c r="P6" s="25"/>
      <c r="Q6" s="25"/>
      <c r="R6" s="25"/>
    </row>
    <row r="7" spans="1:18" x14ac:dyDescent="0.25">
      <c r="A7" s="127"/>
      <c r="B7" s="128"/>
      <c r="C7" s="128"/>
      <c r="D7" s="128"/>
      <c r="E7" s="128"/>
      <c r="F7" s="128"/>
      <c r="G7" s="132" t="s">
        <v>54</v>
      </c>
      <c r="H7" s="132"/>
      <c r="I7" s="132"/>
      <c r="J7" s="134"/>
      <c r="K7" s="134"/>
      <c r="L7" s="134"/>
      <c r="M7" s="134"/>
      <c r="N7" s="135"/>
      <c r="O7" s="25"/>
      <c r="P7" s="25"/>
      <c r="Q7" s="25"/>
      <c r="R7" s="25"/>
    </row>
    <row r="8" spans="1:18" ht="33" customHeight="1" x14ac:dyDescent="0.25">
      <c r="A8" s="127"/>
      <c r="B8" s="128"/>
      <c r="C8" s="128"/>
      <c r="D8" s="128"/>
      <c r="E8" s="128"/>
      <c r="F8" s="128"/>
      <c r="G8" s="132" t="s">
        <v>55</v>
      </c>
      <c r="H8" s="132"/>
      <c r="I8" s="132"/>
      <c r="J8" s="134"/>
      <c r="K8" s="134"/>
      <c r="L8" s="134"/>
      <c r="M8" s="134"/>
      <c r="N8" s="135"/>
      <c r="O8" s="25"/>
      <c r="P8" s="25"/>
      <c r="Q8" s="25"/>
      <c r="R8" s="25"/>
    </row>
    <row r="9" spans="1:18" x14ac:dyDescent="0.25">
      <c r="A9" s="127"/>
      <c r="B9" s="128"/>
      <c r="C9" s="128"/>
      <c r="D9" s="128"/>
      <c r="E9" s="128"/>
      <c r="F9" s="128"/>
      <c r="G9" s="132" t="s">
        <v>56</v>
      </c>
      <c r="H9" s="132"/>
      <c r="I9" s="132"/>
      <c r="J9" s="134"/>
      <c r="K9" s="134"/>
      <c r="L9" s="134"/>
      <c r="M9" s="134"/>
      <c r="N9" s="135"/>
      <c r="O9" s="25"/>
      <c r="P9" s="25"/>
      <c r="Q9" s="25"/>
      <c r="R9" s="25"/>
    </row>
    <row r="10" spans="1:18" ht="33" customHeight="1" x14ac:dyDescent="0.25">
      <c r="A10" s="129" t="s">
        <v>57</v>
      </c>
      <c r="B10" s="130"/>
      <c r="C10" s="130"/>
      <c r="D10" s="130"/>
      <c r="E10" s="130"/>
      <c r="F10" s="130"/>
      <c r="G10" s="132" t="s">
        <v>10</v>
      </c>
      <c r="H10" s="132"/>
      <c r="I10" s="132"/>
      <c r="J10" s="134"/>
      <c r="K10" s="134"/>
      <c r="L10" s="134"/>
      <c r="M10" s="134"/>
      <c r="N10" s="135"/>
      <c r="O10" s="25"/>
      <c r="P10" s="25"/>
      <c r="Q10" s="25"/>
      <c r="R10" s="25"/>
    </row>
    <row r="11" spans="1:18" ht="15.75" customHeight="1" x14ac:dyDescent="0.25">
      <c r="A11" s="143" t="s">
        <v>12</v>
      </c>
      <c r="B11" s="139" t="s">
        <v>58</v>
      </c>
      <c r="C11" s="139" t="s">
        <v>59</v>
      </c>
      <c r="D11" s="139" t="s">
        <v>17</v>
      </c>
      <c r="E11" s="139" t="s">
        <v>11</v>
      </c>
      <c r="F11" s="139" t="s">
        <v>34</v>
      </c>
      <c r="G11" s="144" t="s">
        <v>1</v>
      </c>
      <c r="H11" s="145" t="s">
        <v>117</v>
      </c>
      <c r="I11" s="145"/>
      <c r="J11" s="145"/>
      <c r="K11" s="145" t="s">
        <v>118</v>
      </c>
      <c r="L11" s="145"/>
      <c r="M11" s="145"/>
      <c r="N11" s="146" t="s">
        <v>2</v>
      </c>
    </row>
    <row r="12" spans="1:18" x14ac:dyDescent="0.25">
      <c r="A12" s="143"/>
      <c r="B12" s="139"/>
      <c r="C12" s="139"/>
      <c r="D12" s="139"/>
      <c r="E12" s="139"/>
      <c r="F12" s="139"/>
      <c r="G12" s="144"/>
      <c r="H12" s="145" t="s">
        <v>13</v>
      </c>
      <c r="I12" s="147" t="s">
        <v>119</v>
      </c>
      <c r="J12" s="147"/>
      <c r="K12" s="145" t="s">
        <v>13</v>
      </c>
      <c r="L12" s="147" t="s">
        <v>119</v>
      </c>
      <c r="M12" s="147"/>
      <c r="N12" s="146"/>
    </row>
    <row r="13" spans="1:18" ht="31.5" customHeight="1" x14ac:dyDescent="0.25">
      <c r="A13" s="143"/>
      <c r="B13" s="139"/>
      <c r="C13" s="139"/>
      <c r="D13" s="139"/>
      <c r="E13" s="139"/>
      <c r="F13" s="139"/>
      <c r="G13" s="144"/>
      <c r="H13" s="145"/>
      <c r="I13" s="37" t="s">
        <v>3</v>
      </c>
      <c r="J13" s="37" t="s">
        <v>4</v>
      </c>
      <c r="K13" s="145"/>
      <c r="L13" s="37" t="s">
        <v>3</v>
      </c>
      <c r="M13" s="37" t="s">
        <v>4</v>
      </c>
      <c r="N13" s="146"/>
    </row>
    <row r="14" spans="1:18" s="2" customFormat="1" x14ac:dyDescent="0.25">
      <c r="A14" s="91">
        <v>1</v>
      </c>
      <c r="B14" s="38">
        <v>2</v>
      </c>
      <c r="C14" s="38">
        <v>3</v>
      </c>
      <c r="D14" s="38">
        <v>5</v>
      </c>
      <c r="E14" s="38">
        <v>6</v>
      </c>
      <c r="F14" s="38">
        <v>7</v>
      </c>
      <c r="G14" s="38">
        <v>8</v>
      </c>
      <c r="H14" s="38">
        <v>9</v>
      </c>
      <c r="I14" s="38">
        <v>10</v>
      </c>
      <c r="J14" s="38">
        <v>11</v>
      </c>
      <c r="K14" s="38">
        <v>12</v>
      </c>
      <c r="L14" s="38">
        <v>13</v>
      </c>
      <c r="M14" s="38">
        <v>14</v>
      </c>
      <c r="N14" s="92">
        <v>15</v>
      </c>
      <c r="O14" s="31"/>
    </row>
    <row r="15" spans="1:18" s="3" customFormat="1" x14ac:dyDescent="0.25">
      <c r="A15" s="93"/>
      <c r="B15" s="39"/>
      <c r="C15" s="39"/>
      <c r="D15" s="40" t="s">
        <v>87</v>
      </c>
      <c r="E15" s="39"/>
      <c r="F15" s="39"/>
      <c r="G15" s="41"/>
      <c r="H15" s="42"/>
      <c r="I15" s="41"/>
      <c r="J15" s="41"/>
      <c r="K15" s="41"/>
      <c r="L15" s="42"/>
      <c r="M15" s="42"/>
      <c r="N15" s="94"/>
      <c r="O15" s="32"/>
    </row>
    <row r="16" spans="1:18" s="2" customFormat="1" ht="47.25" x14ac:dyDescent="0.25">
      <c r="A16" s="95" t="str">
        <f>IF(TRIM(G16)&lt;&gt;"",COUNTA(G$16:$G16)&amp;"","")</f>
        <v>1</v>
      </c>
      <c r="B16" s="43"/>
      <c r="C16" s="43"/>
      <c r="D16" s="44" t="s">
        <v>24</v>
      </c>
      <c r="E16" s="45" t="s">
        <v>25</v>
      </c>
      <c r="F16" s="45"/>
      <c r="G16" s="46">
        <v>1</v>
      </c>
      <c r="H16" s="46">
        <f>I16+J16</f>
        <v>0</v>
      </c>
      <c r="I16" s="76"/>
      <c r="J16" s="77"/>
      <c r="K16" s="46">
        <f>L16+M16</f>
        <v>0</v>
      </c>
      <c r="L16" s="76">
        <f>I16*G16</f>
        <v>0</v>
      </c>
      <c r="M16" s="77"/>
      <c r="N16" s="96" t="s">
        <v>116</v>
      </c>
      <c r="O16" s="31"/>
    </row>
    <row r="17" spans="1:17" s="3" customFormat="1" x14ac:dyDescent="0.25">
      <c r="A17" s="97" t="str">
        <f>IF(TRIM(G17)&lt;&gt;"",COUNTA(G$16:$G17)&amp;"","")</f>
        <v/>
      </c>
      <c r="B17" s="40"/>
      <c r="C17" s="40"/>
      <c r="D17" s="40" t="s">
        <v>88</v>
      </c>
      <c r="E17" s="39"/>
      <c r="F17" s="39"/>
      <c r="G17" s="41"/>
      <c r="H17" s="42"/>
      <c r="I17" s="41"/>
      <c r="J17" s="41"/>
      <c r="K17" s="41"/>
      <c r="L17" s="42"/>
      <c r="M17" s="42"/>
      <c r="N17" s="94"/>
      <c r="O17" s="32"/>
    </row>
    <row r="18" spans="1:17" s="3" customFormat="1" x14ac:dyDescent="0.25">
      <c r="A18" s="98" t="str">
        <f>IF(TRIM(G18)&lt;&gt;"",COUNTA(G$16:$G18)&amp;"","")</f>
        <v/>
      </c>
      <c r="B18" s="46"/>
      <c r="C18" s="46"/>
      <c r="D18" s="74" t="s">
        <v>23</v>
      </c>
      <c r="E18" s="45"/>
      <c r="F18" s="45"/>
      <c r="G18" s="46"/>
      <c r="H18" s="47"/>
      <c r="I18" s="46"/>
      <c r="J18" s="46"/>
      <c r="K18" s="46"/>
      <c r="L18" s="47"/>
      <c r="M18" s="47"/>
      <c r="N18" s="99"/>
      <c r="O18" s="32"/>
      <c r="Q18" s="3" t="s">
        <v>59</v>
      </c>
    </row>
    <row r="19" spans="1:17" s="26" customFormat="1" x14ac:dyDescent="0.25">
      <c r="A19" s="100" t="str">
        <f>IF(TRIM(G19)&lt;&gt;"",COUNTA(G$16:$G19)&amp;"","")</f>
        <v>2</v>
      </c>
      <c r="B19" s="48">
        <v>4</v>
      </c>
      <c r="C19" s="48"/>
      <c r="D19" s="49" t="s">
        <v>69</v>
      </c>
      <c r="E19" s="50" t="s">
        <v>15</v>
      </c>
      <c r="F19" s="50"/>
      <c r="G19" s="51">
        <v>123.3</v>
      </c>
      <c r="H19" s="75">
        <f>I19+J19</f>
        <v>0</v>
      </c>
      <c r="I19" s="51"/>
      <c r="J19" s="58"/>
      <c r="K19" s="75">
        <f>L19+M19</f>
        <v>0</v>
      </c>
      <c r="L19" s="51">
        <f>I19*G19</f>
        <v>0</v>
      </c>
      <c r="M19" s="58">
        <f>J19*G19</f>
        <v>0</v>
      </c>
      <c r="N19" s="101" t="s">
        <v>124</v>
      </c>
      <c r="O19" s="33" t="s">
        <v>26</v>
      </c>
      <c r="P19" s="27" t="s">
        <v>89</v>
      </c>
      <c r="Q19" s="26" t="s">
        <v>82</v>
      </c>
    </row>
    <row r="20" spans="1:17" x14ac:dyDescent="0.25">
      <c r="A20" s="102" t="str">
        <f>IF(TRIM(G20)&lt;&gt;"",COUNTA(G$16:$G20)&amp;"","")</f>
        <v>3</v>
      </c>
      <c r="B20" s="52"/>
      <c r="C20" s="52"/>
      <c r="D20" s="53" t="s">
        <v>110</v>
      </c>
      <c r="E20" s="54" t="s">
        <v>22</v>
      </c>
      <c r="F20" s="54">
        <v>1.03</v>
      </c>
      <c r="G20" s="55">
        <f>расчет!L2*F20</f>
        <v>4.47</v>
      </c>
      <c r="H20" s="78">
        <f t="shared" ref="H20:H83" si="0">I20+J20</f>
        <v>0</v>
      </c>
      <c r="I20" s="63"/>
      <c r="J20" s="55"/>
      <c r="K20" s="78">
        <f t="shared" ref="K20:K83" si="1">L20+M20</f>
        <v>0</v>
      </c>
      <c r="L20" s="63">
        <f t="shared" ref="L20:L83" si="2">I20*G20</f>
        <v>0</v>
      </c>
      <c r="M20" s="55">
        <f t="shared" ref="M20:M83" si="3">J20*G20</f>
        <v>0</v>
      </c>
      <c r="N20" s="103" t="s">
        <v>124</v>
      </c>
      <c r="O20" s="32"/>
      <c r="P20" s="4"/>
    </row>
    <row r="21" spans="1:17" s="26" customFormat="1" ht="31.5" x14ac:dyDescent="0.25">
      <c r="A21" s="100" t="str">
        <f>IF(TRIM(G21)&lt;&gt;"",COUNTA(G$16:$G21)&amp;"","")</f>
        <v>4</v>
      </c>
      <c r="B21" s="48">
        <v>4</v>
      </c>
      <c r="C21" s="48"/>
      <c r="D21" s="49" t="s">
        <v>70</v>
      </c>
      <c r="E21" s="57" t="s">
        <v>15</v>
      </c>
      <c r="F21" s="57"/>
      <c r="G21" s="58">
        <f>G19</f>
        <v>123.3</v>
      </c>
      <c r="H21" s="75">
        <f t="shared" si="0"/>
        <v>0</v>
      </c>
      <c r="I21" s="51"/>
      <c r="J21" s="58"/>
      <c r="K21" s="75">
        <f t="shared" si="1"/>
        <v>0</v>
      </c>
      <c r="L21" s="51">
        <f t="shared" si="2"/>
        <v>0</v>
      </c>
      <c r="M21" s="58">
        <f t="shared" si="3"/>
        <v>0</v>
      </c>
      <c r="N21" s="104" t="s">
        <v>125</v>
      </c>
      <c r="O21" s="33" t="s">
        <v>26</v>
      </c>
      <c r="P21" s="27" t="s">
        <v>89</v>
      </c>
      <c r="Q21" s="26" t="s">
        <v>83</v>
      </c>
    </row>
    <row r="22" spans="1:17" s="26" customFormat="1" ht="31.5" x14ac:dyDescent="0.25">
      <c r="A22" s="100" t="str">
        <f>IF(TRIM(G22)&lt;&gt;"",COUNTA(G$16:$G22)&amp;"","")</f>
        <v>5</v>
      </c>
      <c r="B22" s="48">
        <v>5</v>
      </c>
      <c r="C22" s="48"/>
      <c r="D22" s="49" t="s">
        <v>71</v>
      </c>
      <c r="E22" s="50" t="s">
        <v>15</v>
      </c>
      <c r="F22" s="50"/>
      <c r="G22" s="51">
        <v>398.54</v>
      </c>
      <c r="H22" s="75">
        <f t="shared" si="0"/>
        <v>0</v>
      </c>
      <c r="I22" s="51"/>
      <c r="J22" s="58"/>
      <c r="K22" s="75">
        <f t="shared" si="1"/>
        <v>0</v>
      </c>
      <c r="L22" s="51">
        <f t="shared" si="2"/>
        <v>0</v>
      </c>
      <c r="M22" s="58">
        <f t="shared" si="3"/>
        <v>0</v>
      </c>
      <c r="N22" s="105" t="s">
        <v>124</v>
      </c>
      <c r="O22" s="33" t="s">
        <v>27</v>
      </c>
      <c r="P22" s="27" t="s">
        <v>89</v>
      </c>
      <c r="Q22" s="26" t="s">
        <v>82</v>
      </c>
    </row>
    <row r="23" spans="1:17" x14ac:dyDescent="0.25">
      <c r="A23" s="106" t="str">
        <f>IF(TRIM(G23)&lt;&gt;"",COUNTA(G$16:$G23)&amp;"","")</f>
        <v>6</v>
      </c>
      <c r="B23" s="59"/>
      <c r="C23" s="59"/>
      <c r="D23" s="53" t="s">
        <v>110</v>
      </c>
      <c r="E23" s="54" t="s">
        <v>22</v>
      </c>
      <c r="F23" s="54">
        <v>1.03</v>
      </c>
      <c r="G23" s="55">
        <f>расчет!L3*F23</f>
        <v>2.4500000000000002</v>
      </c>
      <c r="H23" s="78">
        <f t="shared" si="0"/>
        <v>0</v>
      </c>
      <c r="I23" s="63"/>
      <c r="J23" s="55"/>
      <c r="K23" s="78">
        <f t="shared" si="1"/>
        <v>0</v>
      </c>
      <c r="L23" s="63">
        <f t="shared" si="2"/>
        <v>0</v>
      </c>
      <c r="M23" s="55">
        <f t="shared" si="3"/>
        <v>0</v>
      </c>
      <c r="N23" s="107" t="s">
        <v>124</v>
      </c>
      <c r="O23" s="32"/>
      <c r="P23" s="4"/>
    </row>
    <row r="24" spans="1:17" x14ac:dyDescent="0.25">
      <c r="A24" s="106" t="str">
        <f>IF(TRIM(G24)&lt;&gt;"",COUNTA(G$16:$G24)&amp;"","")</f>
        <v>7</v>
      </c>
      <c r="B24" s="59"/>
      <c r="C24" s="59"/>
      <c r="D24" s="53" t="s">
        <v>111</v>
      </c>
      <c r="E24" s="54" t="s">
        <v>22</v>
      </c>
      <c r="F24" s="54">
        <v>1.03</v>
      </c>
      <c r="G24" s="55">
        <f>расчет!L4*F24</f>
        <v>7.5</v>
      </c>
      <c r="H24" s="78">
        <f t="shared" si="0"/>
        <v>0</v>
      </c>
      <c r="I24" s="63"/>
      <c r="J24" s="55"/>
      <c r="K24" s="78">
        <f t="shared" si="1"/>
        <v>0</v>
      </c>
      <c r="L24" s="63">
        <f t="shared" si="2"/>
        <v>0</v>
      </c>
      <c r="M24" s="55">
        <f t="shared" si="3"/>
        <v>0</v>
      </c>
      <c r="N24" s="107" t="s">
        <v>124</v>
      </c>
      <c r="O24" s="32"/>
      <c r="P24" s="4"/>
    </row>
    <row r="25" spans="1:17" s="26" customFormat="1" ht="31.5" x14ac:dyDescent="0.25">
      <c r="A25" s="108" t="str">
        <f>IF(TRIM(G25)&lt;&gt;"",COUNTA(G$16:$G25)&amp;"","")</f>
        <v>8</v>
      </c>
      <c r="B25" s="60" t="s">
        <v>79</v>
      </c>
      <c r="C25" s="60"/>
      <c r="D25" s="49" t="s">
        <v>72</v>
      </c>
      <c r="E25" s="57" t="s">
        <v>15</v>
      </c>
      <c r="F25" s="57"/>
      <c r="G25" s="58">
        <f>G22</f>
        <v>398.54</v>
      </c>
      <c r="H25" s="75">
        <f t="shared" si="0"/>
        <v>0</v>
      </c>
      <c r="I25" s="51"/>
      <c r="J25" s="58"/>
      <c r="K25" s="75">
        <f t="shared" si="1"/>
        <v>0</v>
      </c>
      <c r="L25" s="51">
        <f t="shared" si="2"/>
        <v>0</v>
      </c>
      <c r="M25" s="58">
        <f t="shared" si="3"/>
        <v>0</v>
      </c>
      <c r="N25" s="104" t="s">
        <v>125</v>
      </c>
      <c r="O25" s="33" t="s">
        <v>27</v>
      </c>
      <c r="P25" s="27" t="s">
        <v>89</v>
      </c>
      <c r="Q25" s="26" t="s">
        <v>83</v>
      </c>
    </row>
    <row r="26" spans="1:17" s="26" customFormat="1" x14ac:dyDescent="0.25">
      <c r="A26" s="108" t="str">
        <f>IF(TRIM(G26)&lt;&gt;"",COUNTA(G$16:$G26)&amp;"","")</f>
        <v>9</v>
      </c>
      <c r="B26" s="60" t="s">
        <v>68</v>
      </c>
      <c r="C26" s="60"/>
      <c r="D26" s="49" t="s">
        <v>73</v>
      </c>
      <c r="E26" s="50" t="s">
        <v>15</v>
      </c>
      <c r="F26" s="50"/>
      <c r="G26" s="51">
        <v>69.5</v>
      </c>
      <c r="H26" s="75">
        <f t="shared" si="0"/>
        <v>0</v>
      </c>
      <c r="I26" s="51"/>
      <c r="J26" s="58"/>
      <c r="K26" s="75">
        <f t="shared" si="1"/>
        <v>0</v>
      </c>
      <c r="L26" s="51">
        <f t="shared" si="2"/>
        <v>0</v>
      </c>
      <c r="M26" s="58">
        <f t="shared" si="3"/>
        <v>0</v>
      </c>
      <c r="N26" s="105" t="s">
        <v>124</v>
      </c>
      <c r="O26" s="33" t="s">
        <v>28</v>
      </c>
      <c r="P26" s="27" t="s">
        <v>89</v>
      </c>
      <c r="Q26" s="26" t="s">
        <v>82</v>
      </c>
    </row>
    <row r="27" spans="1:17" x14ac:dyDescent="0.25">
      <c r="A27" s="106" t="str">
        <f>IF(TRIM(G27)&lt;&gt;"",COUNTA(G$16:$G27)&amp;"","")</f>
        <v>10</v>
      </c>
      <c r="B27" s="59"/>
      <c r="C27" s="59"/>
      <c r="D27" s="53" t="s">
        <v>111</v>
      </c>
      <c r="E27" s="54" t="s">
        <v>22</v>
      </c>
      <c r="F27" s="54">
        <v>1.03</v>
      </c>
      <c r="G27" s="55">
        <f>(расчет!L5+расчет!L6)*F27</f>
        <v>5.62</v>
      </c>
      <c r="H27" s="78">
        <f t="shared" si="0"/>
        <v>0</v>
      </c>
      <c r="I27" s="63"/>
      <c r="J27" s="55"/>
      <c r="K27" s="78">
        <f t="shared" si="1"/>
        <v>0</v>
      </c>
      <c r="L27" s="63">
        <f t="shared" si="2"/>
        <v>0</v>
      </c>
      <c r="M27" s="55">
        <f t="shared" si="3"/>
        <v>0</v>
      </c>
      <c r="N27" s="107" t="s">
        <v>124</v>
      </c>
      <c r="O27" s="32"/>
      <c r="P27" s="4"/>
    </row>
    <row r="28" spans="1:17" s="26" customFormat="1" ht="31.5" x14ac:dyDescent="0.25">
      <c r="A28" s="109" t="str">
        <f>IF(TRIM(G28)&lt;&gt;"",COUNTA(G$16:$G28)&amp;"","")</f>
        <v>11</v>
      </c>
      <c r="B28" s="61">
        <v>9</v>
      </c>
      <c r="C28" s="61"/>
      <c r="D28" s="49" t="s">
        <v>74</v>
      </c>
      <c r="E28" s="50" t="s">
        <v>15</v>
      </c>
      <c r="F28" s="50"/>
      <c r="G28" s="51">
        <f>G26</f>
        <v>69.5</v>
      </c>
      <c r="H28" s="75">
        <f t="shared" si="0"/>
        <v>0</v>
      </c>
      <c r="I28" s="51"/>
      <c r="J28" s="58"/>
      <c r="K28" s="75">
        <f t="shared" si="1"/>
        <v>0</v>
      </c>
      <c r="L28" s="51">
        <f t="shared" si="2"/>
        <v>0</v>
      </c>
      <c r="M28" s="58">
        <f t="shared" si="3"/>
        <v>0</v>
      </c>
      <c r="N28" s="104" t="s">
        <v>125</v>
      </c>
      <c r="O28" s="33" t="s">
        <v>28</v>
      </c>
      <c r="P28" s="27" t="s">
        <v>89</v>
      </c>
      <c r="Q28" s="26" t="s">
        <v>83</v>
      </c>
    </row>
    <row r="29" spans="1:17" s="26" customFormat="1" ht="31.5" x14ac:dyDescent="0.25">
      <c r="A29" s="108" t="str">
        <f>IF(TRIM(G29)&lt;&gt;"",COUNTA(G$16:$G29)&amp;"","")</f>
        <v>12</v>
      </c>
      <c r="B29" s="60" t="s">
        <v>81</v>
      </c>
      <c r="C29" s="60"/>
      <c r="D29" s="49" t="s">
        <v>75</v>
      </c>
      <c r="E29" s="50" t="s">
        <v>15</v>
      </c>
      <c r="F29" s="50"/>
      <c r="G29" s="51">
        <v>2.56</v>
      </c>
      <c r="H29" s="75">
        <f t="shared" si="0"/>
        <v>0</v>
      </c>
      <c r="I29" s="51"/>
      <c r="J29" s="58"/>
      <c r="K29" s="75">
        <f t="shared" si="1"/>
        <v>0</v>
      </c>
      <c r="L29" s="51">
        <f t="shared" si="2"/>
        <v>0</v>
      </c>
      <c r="M29" s="58">
        <f t="shared" si="3"/>
        <v>0</v>
      </c>
      <c r="N29" s="105" t="s">
        <v>124</v>
      </c>
      <c r="O29" s="33" t="s">
        <v>29</v>
      </c>
      <c r="P29" s="27" t="s">
        <v>89</v>
      </c>
      <c r="Q29" s="26" t="s">
        <v>82</v>
      </c>
    </row>
    <row r="30" spans="1:17" x14ac:dyDescent="0.25">
      <c r="A30" s="106" t="str">
        <f>IF(TRIM(G30)&lt;&gt;"",COUNTA(G$16:$G30)&amp;"","")</f>
        <v>13</v>
      </c>
      <c r="B30" s="59"/>
      <c r="C30" s="59"/>
      <c r="D30" s="53" t="s">
        <v>111</v>
      </c>
      <c r="E30" s="54" t="s">
        <v>22</v>
      </c>
      <c r="F30" s="54">
        <v>1.03</v>
      </c>
      <c r="G30" s="55">
        <f>расчет!L7*F30</f>
        <v>0.72</v>
      </c>
      <c r="H30" s="78">
        <f t="shared" si="0"/>
        <v>0</v>
      </c>
      <c r="I30" s="63"/>
      <c r="J30" s="55"/>
      <c r="K30" s="78">
        <f t="shared" si="1"/>
        <v>0</v>
      </c>
      <c r="L30" s="63">
        <f t="shared" si="2"/>
        <v>0</v>
      </c>
      <c r="M30" s="55">
        <f t="shared" si="3"/>
        <v>0</v>
      </c>
      <c r="N30" s="107" t="s">
        <v>124</v>
      </c>
      <c r="O30" s="32"/>
      <c r="P30" s="4"/>
    </row>
    <row r="31" spans="1:17" s="26" customFormat="1" ht="31.5" x14ac:dyDescent="0.25">
      <c r="A31" s="108" t="str">
        <f>IF(TRIM(G31)&lt;&gt;"",COUNTA(G$16:$G31)&amp;"","")</f>
        <v>14</v>
      </c>
      <c r="B31" s="60" t="s">
        <v>81</v>
      </c>
      <c r="C31" s="60"/>
      <c r="D31" s="49" t="s">
        <v>76</v>
      </c>
      <c r="E31" s="50" t="s">
        <v>15</v>
      </c>
      <c r="F31" s="50"/>
      <c r="G31" s="51">
        <f>G29</f>
        <v>2.56</v>
      </c>
      <c r="H31" s="75">
        <f t="shared" si="0"/>
        <v>0</v>
      </c>
      <c r="I31" s="51"/>
      <c r="J31" s="58"/>
      <c r="K31" s="75">
        <f t="shared" si="1"/>
        <v>0</v>
      </c>
      <c r="L31" s="51">
        <f t="shared" si="2"/>
        <v>0</v>
      </c>
      <c r="M31" s="58">
        <f t="shared" si="3"/>
        <v>0</v>
      </c>
      <c r="N31" s="104" t="s">
        <v>126</v>
      </c>
      <c r="O31" s="33" t="s">
        <v>29</v>
      </c>
      <c r="P31" s="27" t="s">
        <v>89</v>
      </c>
      <c r="Q31" s="26" t="s">
        <v>83</v>
      </c>
    </row>
    <row r="32" spans="1:17" s="26" customFormat="1" x14ac:dyDescent="0.25">
      <c r="A32" s="108" t="str">
        <f>IF(TRIM(G32)&lt;&gt;"",COUNTA(G$16:$G32)&amp;"","")</f>
        <v>15</v>
      </c>
      <c r="B32" s="60" t="s">
        <v>80</v>
      </c>
      <c r="C32" s="60"/>
      <c r="D32" s="49" t="s">
        <v>77</v>
      </c>
      <c r="E32" s="50" t="s">
        <v>15</v>
      </c>
      <c r="F32" s="50"/>
      <c r="G32" s="51">
        <v>26.04</v>
      </c>
      <c r="H32" s="75">
        <f t="shared" si="0"/>
        <v>0</v>
      </c>
      <c r="I32" s="51"/>
      <c r="J32" s="58"/>
      <c r="K32" s="75">
        <f t="shared" si="1"/>
        <v>0</v>
      </c>
      <c r="L32" s="51">
        <f t="shared" si="2"/>
        <v>0</v>
      </c>
      <c r="M32" s="58">
        <f t="shared" si="3"/>
        <v>0</v>
      </c>
      <c r="N32" s="105" t="s">
        <v>124</v>
      </c>
      <c r="O32" s="33" t="s">
        <v>30</v>
      </c>
      <c r="P32" s="27" t="s">
        <v>89</v>
      </c>
      <c r="Q32" s="26" t="s">
        <v>82</v>
      </c>
    </row>
    <row r="33" spans="1:17" x14ac:dyDescent="0.25">
      <c r="A33" s="106" t="str">
        <f>IF(TRIM(G33)&lt;&gt;"",COUNTA(G$16:$G33)&amp;"","")</f>
        <v>16</v>
      </c>
      <c r="B33" s="59"/>
      <c r="C33" s="59"/>
      <c r="D33" s="53" t="s">
        <v>111</v>
      </c>
      <c r="E33" s="54" t="s">
        <v>22</v>
      </c>
      <c r="F33" s="54">
        <v>1.03</v>
      </c>
      <c r="G33" s="55">
        <f>SUM(расчет!L8:L15)*F33</f>
        <v>2.13</v>
      </c>
      <c r="H33" s="78">
        <f t="shared" si="0"/>
        <v>0</v>
      </c>
      <c r="I33" s="63"/>
      <c r="J33" s="55"/>
      <c r="K33" s="78">
        <f t="shared" si="1"/>
        <v>0</v>
      </c>
      <c r="L33" s="63">
        <f t="shared" si="2"/>
        <v>0</v>
      </c>
      <c r="M33" s="55">
        <f t="shared" si="3"/>
        <v>0</v>
      </c>
      <c r="N33" s="107" t="s">
        <v>124</v>
      </c>
      <c r="O33" s="32"/>
      <c r="P33" s="4"/>
    </row>
    <row r="34" spans="1:17" s="26" customFormat="1" ht="31.5" x14ac:dyDescent="0.25">
      <c r="A34" s="108" t="str">
        <f>IF(TRIM(G34)&lt;&gt;"",COUNTA(G$16:$G34)&amp;"","")</f>
        <v>17</v>
      </c>
      <c r="B34" s="60" t="s">
        <v>80</v>
      </c>
      <c r="C34" s="60"/>
      <c r="D34" s="49" t="s">
        <v>78</v>
      </c>
      <c r="E34" s="50" t="s">
        <v>15</v>
      </c>
      <c r="F34" s="50"/>
      <c r="G34" s="51">
        <f>G32</f>
        <v>26.04</v>
      </c>
      <c r="H34" s="75">
        <f t="shared" si="0"/>
        <v>0</v>
      </c>
      <c r="I34" s="51"/>
      <c r="J34" s="58"/>
      <c r="K34" s="75">
        <f t="shared" si="1"/>
        <v>0</v>
      </c>
      <c r="L34" s="51">
        <f t="shared" si="2"/>
        <v>0</v>
      </c>
      <c r="M34" s="58">
        <f t="shared" si="3"/>
        <v>0</v>
      </c>
      <c r="N34" s="104" t="s">
        <v>126</v>
      </c>
      <c r="O34" s="33" t="s">
        <v>30</v>
      </c>
      <c r="P34" s="27" t="s">
        <v>89</v>
      </c>
      <c r="Q34" s="26" t="s">
        <v>83</v>
      </c>
    </row>
    <row r="35" spans="1:17" s="3" customFormat="1" x14ac:dyDescent="0.25">
      <c r="A35" s="97" t="str">
        <f>IF(TRIM(G35)&lt;&gt;"",COUNTA(G$16:$G35)&amp;"","")</f>
        <v/>
      </c>
      <c r="B35" s="40"/>
      <c r="C35" s="40"/>
      <c r="D35" s="40" t="s">
        <v>91</v>
      </c>
      <c r="E35" s="39"/>
      <c r="F35" s="39"/>
      <c r="G35" s="41"/>
      <c r="H35" s="41"/>
      <c r="I35" s="41"/>
      <c r="J35" s="41"/>
      <c r="K35" s="41"/>
      <c r="L35" s="41"/>
      <c r="M35" s="41"/>
      <c r="N35" s="94"/>
      <c r="O35" s="32"/>
    </row>
    <row r="36" spans="1:17" s="3" customFormat="1" x14ac:dyDescent="0.25">
      <c r="A36" s="98" t="str">
        <f>IF(TRIM(G36)&lt;&gt;"",COUNTA(G$16:$G36)&amp;"","")</f>
        <v/>
      </c>
      <c r="B36" s="46"/>
      <c r="C36" s="46"/>
      <c r="D36" s="74" t="s">
        <v>23</v>
      </c>
      <c r="E36" s="45"/>
      <c r="F36" s="45"/>
      <c r="G36" s="46"/>
      <c r="H36" s="46"/>
      <c r="I36" s="46"/>
      <c r="J36" s="46"/>
      <c r="K36" s="46"/>
      <c r="L36" s="46"/>
      <c r="M36" s="46"/>
      <c r="N36" s="99"/>
      <c r="O36" s="32"/>
      <c r="Q36" s="3" t="s">
        <v>59</v>
      </c>
    </row>
    <row r="37" spans="1:17" s="26" customFormat="1" x14ac:dyDescent="0.25">
      <c r="A37" s="100" t="str">
        <f>IF(TRIM(G37)&lt;&gt;"",COUNTA(G$16:$G37)&amp;"","")</f>
        <v>18</v>
      </c>
      <c r="B37" s="48">
        <v>4</v>
      </c>
      <c r="C37" s="48"/>
      <c r="D37" s="49" t="s">
        <v>69</v>
      </c>
      <c r="E37" s="50" t="s">
        <v>15</v>
      </c>
      <c r="F37" s="50"/>
      <c r="G37" s="51">
        <v>97.58</v>
      </c>
      <c r="H37" s="75">
        <f t="shared" si="0"/>
        <v>0</v>
      </c>
      <c r="I37" s="51"/>
      <c r="J37" s="58"/>
      <c r="K37" s="75">
        <f t="shared" si="1"/>
        <v>0</v>
      </c>
      <c r="L37" s="51">
        <f t="shared" si="2"/>
        <v>0</v>
      </c>
      <c r="M37" s="58">
        <f t="shared" si="3"/>
        <v>0</v>
      </c>
      <c r="N37" s="101" t="s">
        <v>124</v>
      </c>
      <c r="O37" s="33" t="s">
        <v>26</v>
      </c>
      <c r="P37" s="27" t="s">
        <v>92</v>
      </c>
      <c r="Q37" s="26" t="s">
        <v>82</v>
      </c>
    </row>
    <row r="38" spans="1:17" x14ac:dyDescent="0.25">
      <c r="A38" s="102" t="str">
        <f>IF(TRIM(G38)&lt;&gt;"",COUNTA(G$16:$G38)&amp;"","")</f>
        <v>19</v>
      </c>
      <c r="B38" s="52"/>
      <c r="C38" s="52"/>
      <c r="D38" s="53" t="s">
        <v>110</v>
      </c>
      <c r="E38" s="54" t="s">
        <v>22</v>
      </c>
      <c r="F38" s="54">
        <v>1.03</v>
      </c>
      <c r="G38" s="55">
        <f>расчет!L16*F38</f>
        <v>3.5</v>
      </c>
      <c r="H38" s="78">
        <f t="shared" si="0"/>
        <v>0</v>
      </c>
      <c r="I38" s="63"/>
      <c r="J38" s="55"/>
      <c r="K38" s="78">
        <f t="shared" si="1"/>
        <v>0</v>
      </c>
      <c r="L38" s="63">
        <f t="shared" si="2"/>
        <v>0</v>
      </c>
      <c r="M38" s="55">
        <f t="shared" si="3"/>
        <v>0</v>
      </c>
      <c r="N38" s="103" t="s">
        <v>124</v>
      </c>
      <c r="O38" s="32"/>
      <c r="P38" s="4"/>
    </row>
    <row r="39" spans="1:17" s="26" customFormat="1" ht="31.5" x14ac:dyDescent="0.25">
      <c r="A39" s="100" t="str">
        <f>IF(TRIM(G39)&lt;&gt;"",COUNTA(G$16:$G39)&amp;"","")</f>
        <v>20</v>
      </c>
      <c r="B39" s="48">
        <v>4</v>
      </c>
      <c r="C39" s="48"/>
      <c r="D39" s="49" t="s">
        <v>70</v>
      </c>
      <c r="E39" s="57" t="s">
        <v>15</v>
      </c>
      <c r="F39" s="57"/>
      <c r="G39" s="58">
        <f>G37</f>
        <v>97.58</v>
      </c>
      <c r="H39" s="75">
        <f t="shared" si="0"/>
        <v>0</v>
      </c>
      <c r="I39" s="51"/>
      <c r="J39" s="58"/>
      <c r="K39" s="75">
        <f t="shared" si="1"/>
        <v>0</v>
      </c>
      <c r="L39" s="51">
        <f t="shared" si="2"/>
        <v>0</v>
      </c>
      <c r="M39" s="58">
        <f t="shared" si="3"/>
        <v>0</v>
      </c>
      <c r="N39" s="104" t="s">
        <v>125</v>
      </c>
      <c r="O39" s="33" t="s">
        <v>26</v>
      </c>
      <c r="P39" s="27" t="s">
        <v>92</v>
      </c>
      <c r="Q39" s="26" t="s">
        <v>83</v>
      </c>
    </row>
    <row r="40" spans="1:17" s="26" customFormat="1" ht="31.5" x14ac:dyDescent="0.25">
      <c r="A40" s="100" t="str">
        <f>IF(TRIM(G40)&lt;&gt;"",COUNTA(G$16:$G40)&amp;"","")</f>
        <v>21</v>
      </c>
      <c r="B40" s="48">
        <v>5</v>
      </c>
      <c r="C40" s="48"/>
      <c r="D40" s="49" t="s">
        <v>71</v>
      </c>
      <c r="E40" s="50" t="s">
        <v>15</v>
      </c>
      <c r="F40" s="50"/>
      <c r="G40" s="51">
        <v>331.86</v>
      </c>
      <c r="H40" s="75">
        <f t="shared" si="0"/>
        <v>0</v>
      </c>
      <c r="I40" s="51"/>
      <c r="J40" s="58"/>
      <c r="K40" s="75">
        <f t="shared" si="1"/>
        <v>0</v>
      </c>
      <c r="L40" s="51">
        <f t="shared" si="2"/>
        <v>0</v>
      </c>
      <c r="M40" s="58">
        <f t="shared" si="3"/>
        <v>0</v>
      </c>
      <c r="N40" s="105" t="s">
        <v>124</v>
      </c>
      <c r="O40" s="33" t="s">
        <v>27</v>
      </c>
      <c r="P40" s="27" t="s">
        <v>92</v>
      </c>
      <c r="Q40" s="26" t="s">
        <v>82</v>
      </c>
    </row>
    <row r="41" spans="1:17" x14ac:dyDescent="0.25">
      <c r="A41" s="106" t="str">
        <f>IF(TRIM(G41)&lt;&gt;"",COUNTA(G$16:$G41)&amp;"","")</f>
        <v>22</v>
      </c>
      <c r="B41" s="59"/>
      <c r="C41" s="59"/>
      <c r="D41" s="53" t="s">
        <v>110</v>
      </c>
      <c r="E41" s="54" t="s">
        <v>22</v>
      </c>
      <c r="F41" s="54">
        <v>1.03</v>
      </c>
      <c r="G41" s="55">
        <f>расчет!L17*F41</f>
        <v>2.1</v>
      </c>
      <c r="H41" s="78">
        <f t="shared" si="0"/>
        <v>0</v>
      </c>
      <c r="I41" s="63"/>
      <c r="J41" s="55"/>
      <c r="K41" s="78">
        <f t="shared" si="1"/>
        <v>0</v>
      </c>
      <c r="L41" s="63">
        <f t="shared" si="2"/>
        <v>0</v>
      </c>
      <c r="M41" s="55">
        <f t="shared" si="3"/>
        <v>0</v>
      </c>
      <c r="N41" s="107" t="s">
        <v>124</v>
      </c>
      <c r="O41" s="32"/>
      <c r="P41" s="4"/>
    </row>
    <row r="42" spans="1:17" x14ac:dyDescent="0.25">
      <c r="A42" s="106" t="str">
        <f>IF(TRIM(G42)&lt;&gt;"",COUNTA(G$16:$G42)&amp;"","")</f>
        <v>23</v>
      </c>
      <c r="B42" s="59"/>
      <c r="C42" s="59"/>
      <c r="D42" s="53" t="s">
        <v>111</v>
      </c>
      <c r="E42" s="54" t="s">
        <v>22</v>
      </c>
      <c r="F42" s="54">
        <v>1.03</v>
      </c>
      <c r="G42" s="55">
        <f>расчет!L18*F42</f>
        <v>7.46</v>
      </c>
      <c r="H42" s="78">
        <f t="shared" si="0"/>
        <v>0</v>
      </c>
      <c r="I42" s="63"/>
      <c r="J42" s="55"/>
      <c r="K42" s="78">
        <f t="shared" si="1"/>
        <v>0</v>
      </c>
      <c r="L42" s="63">
        <f t="shared" si="2"/>
        <v>0</v>
      </c>
      <c r="M42" s="55">
        <f t="shared" si="3"/>
        <v>0</v>
      </c>
      <c r="N42" s="107" t="s">
        <v>124</v>
      </c>
      <c r="O42" s="32"/>
      <c r="P42" s="4"/>
    </row>
    <row r="43" spans="1:17" s="26" customFormat="1" ht="31.5" x14ac:dyDescent="0.25">
      <c r="A43" s="108" t="str">
        <f>IF(TRIM(G43)&lt;&gt;"",COUNTA(G$16:$G43)&amp;"","")</f>
        <v>24</v>
      </c>
      <c r="B43" s="60" t="s">
        <v>79</v>
      </c>
      <c r="C43" s="60"/>
      <c r="D43" s="49" t="s">
        <v>72</v>
      </c>
      <c r="E43" s="57" t="s">
        <v>15</v>
      </c>
      <c r="F43" s="57"/>
      <c r="G43" s="58">
        <f>G40</f>
        <v>331.86</v>
      </c>
      <c r="H43" s="75">
        <f t="shared" si="0"/>
        <v>0</v>
      </c>
      <c r="I43" s="51"/>
      <c r="J43" s="58"/>
      <c r="K43" s="75">
        <f t="shared" si="1"/>
        <v>0</v>
      </c>
      <c r="L43" s="51">
        <f t="shared" si="2"/>
        <v>0</v>
      </c>
      <c r="M43" s="58">
        <f t="shared" si="3"/>
        <v>0</v>
      </c>
      <c r="N43" s="104" t="s">
        <v>125</v>
      </c>
      <c r="O43" s="33" t="s">
        <v>27</v>
      </c>
      <c r="P43" s="27" t="s">
        <v>92</v>
      </c>
      <c r="Q43" s="26" t="s">
        <v>83</v>
      </c>
    </row>
    <row r="44" spans="1:17" s="26" customFormat="1" x14ac:dyDescent="0.25">
      <c r="A44" s="108" t="str">
        <f>IF(TRIM(G44)&lt;&gt;"",COUNTA(G$16:$G44)&amp;"","")</f>
        <v>25</v>
      </c>
      <c r="B44" s="60" t="s">
        <v>68</v>
      </c>
      <c r="C44" s="60"/>
      <c r="D44" s="49" t="s">
        <v>73</v>
      </c>
      <c r="E44" s="50" t="s">
        <v>15</v>
      </c>
      <c r="F44" s="50"/>
      <c r="G44" s="51">
        <v>62.86</v>
      </c>
      <c r="H44" s="75">
        <f t="shared" si="0"/>
        <v>0</v>
      </c>
      <c r="I44" s="51"/>
      <c r="J44" s="58"/>
      <c r="K44" s="75">
        <f t="shared" si="1"/>
        <v>0</v>
      </c>
      <c r="L44" s="51">
        <f t="shared" si="2"/>
        <v>0</v>
      </c>
      <c r="M44" s="58">
        <f t="shared" si="3"/>
        <v>0</v>
      </c>
      <c r="N44" s="105" t="s">
        <v>124</v>
      </c>
      <c r="O44" s="33" t="s">
        <v>28</v>
      </c>
      <c r="P44" s="27" t="s">
        <v>92</v>
      </c>
      <c r="Q44" s="26" t="s">
        <v>82</v>
      </c>
    </row>
    <row r="45" spans="1:17" x14ac:dyDescent="0.25">
      <c r="A45" s="106" t="str">
        <f>IF(TRIM(G45)&lt;&gt;"",COUNTA(G$16:$G45)&amp;"","")</f>
        <v>26</v>
      </c>
      <c r="B45" s="59"/>
      <c r="C45" s="59"/>
      <c r="D45" s="53" t="s">
        <v>111</v>
      </c>
      <c r="E45" s="54" t="s">
        <v>22</v>
      </c>
      <c r="F45" s="54">
        <v>1.03</v>
      </c>
      <c r="G45" s="55">
        <f>(расчет!L19+расчет!L20)*F45</f>
        <v>5.15</v>
      </c>
      <c r="H45" s="78">
        <f t="shared" si="0"/>
        <v>0</v>
      </c>
      <c r="I45" s="63"/>
      <c r="J45" s="55"/>
      <c r="K45" s="78">
        <f t="shared" si="1"/>
        <v>0</v>
      </c>
      <c r="L45" s="63">
        <f t="shared" si="2"/>
        <v>0</v>
      </c>
      <c r="M45" s="55">
        <f t="shared" si="3"/>
        <v>0</v>
      </c>
      <c r="N45" s="107" t="s">
        <v>124</v>
      </c>
      <c r="O45" s="32"/>
      <c r="P45" s="4"/>
    </row>
    <row r="46" spans="1:17" s="26" customFormat="1" ht="31.5" x14ac:dyDescent="0.25">
      <c r="A46" s="109" t="str">
        <f>IF(TRIM(G46)&lt;&gt;"",COUNTA(G$16:$G46)&amp;"","")</f>
        <v>27</v>
      </c>
      <c r="B46" s="61">
        <v>9</v>
      </c>
      <c r="C46" s="61"/>
      <c r="D46" s="49" t="s">
        <v>74</v>
      </c>
      <c r="E46" s="50" t="s">
        <v>15</v>
      </c>
      <c r="F46" s="50"/>
      <c r="G46" s="51">
        <f>G44</f>
        <v>62.86</v>
      </c>
      <c r="H46" s="75">
        <f t="shared" si="0"/>
        <v>0</v>
      </c>
      <c r="I46" s="51"/>
      <c r="J46" s="58"/>
      <c r="K46" s="75">
        <f t="shared" si="1"/>
        <v>0</v>
      </c>
      <c r="L46" s="51">
        <f t="shared" si="2"/>
        <v>0</v>
      </c>
      <c r="M46" s="58">
        <f t="shared" si="3"/>
        <v>0</v>
      </c>
      <c r="N46" s="104" t="s">
        <v>125</v>
      </c>
      <c r="O46" s="33" t="s">
        <v>28</v>
      </c>
      <c r="P46" s="27" t="s">
        <v>92</v>
      </c>
      <c r="Q46" s="26" t="s">
        <v>83</v>
      </c>
    </row>
    <row r="47" spans="1:17" s="26" customFormat="1" ht="31.5" x14ac:dyDescent="0.25">
      <c r="A47" s="108" t="str">
        <f>IF(TRIM(G47)&lt;&gt;"",COUNTA(G$16:$G47)&amp;"","")</f>
        <v>28</v>
      </c>
      <c r="B47" s="60" t="s">
        <v>81</v>
      </c>
      <c r="C47" s="60"/>
      <c r="D47" s="49" t="s">
        <v>75</v>
      </c>
      <c r="E47" s="50" t="s">
        <v>15</v>
      </c>
      <c r="F47" s="50"/>
      <c r="G47" s="51">
        <v>2.57</v>
      </c>
      <c r="H47" s="75">
        <f t="shared" si="0"/>
        <v>0</v>
      </c>
      <c r="I47" s="51"/>
      <c r="J47" s="58"/>
      <c r="K47" s="75">
        <f t="shared" si="1"/>
        <v>0</v>
      </c>
      <c r="L47" s="51">
        <f t="shared" si="2"/>
        <v>0</v>
      </c>
      <c r="M47" s="58">
        <f t="shared" si="3"/>
        <v>0</v>
      </c>
      <c r="N47" s="105" t="s">
        <v>124</v>
      </c>
      <c r="O47" s="33" t="s">
        <v>29</v>
      </c>
      <c r="P47" s="27" t="s">
        <v>92</v>
      </c>
      <c r="Q47" s="26" t="s">
        <v>82</v>
      </c>
    </row>
    <row r="48" spans="1:17" x14ac:dyDescent="0.25">
      <c r="A48" s="106" t="str">
        <f>IF(TRIM(G48)&lt;&gt;"",COUNTA(G$16:$G48)&amp;"","")</f>
        <v>29</v>
      </c>
      <c r="B48" s="59"/>
      <c r="C48" s="59"/>
      <c r="D48" s="53" t="s">
        <v>111</v>
      </c>
      <c r="E48" s="54" t="s">
        <v>22</v>
      </c>
      <c r="F48" s="54">
        <v>1.03</v>
      </c>
      <c r="G48" s="55">
        <f>расчет!L21*F48</f>
        <v>0.73</v>
      </c>
      <c r="H48" s="78">
        <f t="shared" si="0"/>
        <v>0</v>
      </c>
      <c r="I48" s="63"/>
      <c r="J48" s="55"/>
      <c r="K48" s="78">
        <f t="shared" si="1"/>
        <v>0</v>
      </c>
      <c r="L48" s="63">
        <f t="shared" si="2"/>
        <v>0</v>
      </c>
      <c r="M48" s="55">
        <f t="shared" si="3"/>
        <v>0</v>
      </c>
      <c r="N48" s="107" t="s">
        <v>124</v>
      </c>
      <c r="O48" s="32"/>
      <c r="P48" s="4"/>
    </row>
    <row r="49" spans="1:17" s="26" customFormat="1" ht="31.5" x14ac:dyDescent="0.25">
      <c r="A49" s="108" t="str">
        <f>IF(TRIM(G49)&lt;&gt;"",COUNTA(G$16:$G49)&amp;"","")</f>
        <v>30</v>
      </c>
      <c r="B49" s="60" t="s">
        <v>81</v>
      </c>
      <c r="C49" s="60"/>
      <c r="D49" s="49" t="s">
        <v>76</v>
      </c>
      <c r="E49" s="50" t="s">
        <v>15</v>
      </c>
      <c r="F49" s="50"/>
      <c r="G49" s="51">
        <f>G47</f>
        <v>2.57</v>
      </c>
      <c r="H49" s="75">
        <f t="shared" si="0"/>
        <v>0</v>
      </c>
      <c r="I49" s="51"/>
      <c r="J49" s="58"/>
      <c r="K49" s="75">
        <f t="shared" si="1"/>
        <v>0</v>
      </c>
      <c r="L49" s="51">
        <f t="shared" si="2"/>
        <v>0</v>
      </c>
      <c r="M49" s="58">
        <f t="shared" si="3"/>
        <v>0</v>
      </c>
      <c r="N49" s="104" t="s">
        <v>126</v>
      </c>
      <c r="O49" s="33" t="s">
        <v>29</v>
      </c>
      <c r="P49" s="27" t="s">
        <v>92</v>
      </c>
      <c r="Q49" s="26" t="s">
        <v>83</v>
      </c>
    </row>
    <row r="50" spans="1:17" s="26" customFormat="1" x14ac:dyDescent="0.25">
      <c r="A50" s="108" t="str">
        <f>IF(TRIM(G50)&lt;&gt;"",COUNTA(G$16:$G50)&amp;"","")</f>
        <v>31</v>
      </c>
      <c r="B50" s="60" t="s">
        <v>80</v>
      </c>
      <c r="C50" s="60"/>
      <c r="D50" s="49" t="s">
        <v>77</v>
      </c>
      <c r="E50" s="50" t="s">
        <v>15</v>
      </c>
      <c r="F50" s="50"/>
      <c r="G50" s="51">
        <v>27.04</v>
      </c>
      <c r="H50" s="75">
        <f t="shared" si="0"/>
        <v>0</v>
      </c>
      <c r="I50" s="51"/>
      <c r="J50" s="58"/>
      <c r="K50" s="75">
        <f t="shared" si="1"/>
        <v>0</v>
      </c>
      <c r="L50" s="51">
        <f t="shared" si="2"/>
        <v>0</v>
      </c>
      <c r="M50" s="58">
        <f t="shared" si="3"/>
        <v>0</v>
      </c>
      <c r="N50" s="105" t="s">
        <v>124</v>
      </c>
      <c r="O50" s="33" t="s">
        <v>30</v>
      </c>
      <c r="P50" s="27" t="s">
        <v>92</v>
      </c>
      <c r="Q50" s="26" t="s">
        <v>82</v>
      </c>
    </row>
    <row r="51" spans="1:17" x14ac:dyDescent="0.25">
      <c r="A51" s="106" t="str">
        <f>IF(TRIM(G51)&lt;&gt;"",COUNTA(G$16:$G51)&amp;"","")</f>
        <v>32</v>
      </c>
      <c r="B51" s="59"/>
      <c r="C51" s="59"/>
      <c r="D51" s="53" t="s">
        <v>111</v>
      </c>
      <c r="E51" s="54" t="s">
        <v>22</v>
      </c>
      <c r="F51" s="54">
        <v>1.03</v>
      </c>
      <c r="G51" s="55">
        <f>SUM(расчет!L22:L29)*F51</f>
        <v>2.13</v>
      </c>
      <c r="H51" s="78">
        <f t="shared" si="0"/>
        <v>0</v>
      </c>
      <c r="I51" s="63"/>
      <c r="J51" s="55"/>
      <c r="K51" s="78">
        <f t="shared" si="1"/>
        <v>0</v>
      </c>
      <c r="L51" s="63">
        <f t="shared" si="2"/>
        <v>0</v>
      </c>
      <c r="M51" s="55">
        <f t="shared" si="3"/>
        <v>0</v>
      </c>
      <c r="N51" s="107" t="s">
        <v>124</v>
      </c>
      <c r="O51" s="32"/>
      <c r="P51" s="4"/>
    </row>
    <row r="52" spans="1:17" s="26" customFormat="1" ht="31.5" x14ac:dyDescent="0.25">
      <c r="A52" s="108" t="str">
        <f>IF(TRIM(G52)&lt;&gt;"",COUNTA(G$16:$G52)&amp;"","")</f>
        <v>33</v>
      </c>
      <c r="B52" s="60" t="s">
        <v>80</v>
      </c>
      <c r="C52" s="60"/>
      <c r="D52" s="49" t="s">
        <v>78</v>
      </c>
      <c r="E52" s="50" t="s">
        <v>15</v>
      </c>
      <c r="F52" s="50"/>
      <c r="G52" s="51">
        <f>G50</f>
        <v>27.04</v>
      </c>
      <c r="H52" s="75">
        <f t="shared" si="0"/>
        <v>0</v>
      </c>
      <c r="I52" s="51"/>
      <c r="J52" s="58"/>
      <c r="K52" s="75">
        <f t="shared" si="1"/>
        <v>0</v>
      </c>
      <c r="L52" s="51">
        <f t="shared" si="2"/>
        <v>0</v>
      </c>
      <c r="M52" s="58">
        <f t="shared" si="3"/>
        <v>0</v>
      </c>
      <c r="N52" s="104" t="s">
        <v>126</v>
      </c>
      <c r="O52" s="33" t="s">
        <v>30</v>
      </c>
      <c r="P52" s="27" t="s">
        <v>92</v>
      </c>
      <c r="Q52" s="26" t="s">
        <v>83</v>
      </c>
    </row>
    <row r="53" spans="1:17" s="3" customFormat="1" x14ac:dyDescent="0.25">
      <c r="A53" s="97" t="str">
        <f>IF(TRIM(G53)&lt;&gt;"",COUNTA(G$16:$G53)&amp;"","")</f>
        <v/>
      </c>
      <c r="B53" s="40"/>
      <c r="C53" s="40"/>
      <c r="D53" s="40" t="s">
        <v>93</v>
      </c>
      <c r="E53" s="39"/>
      <c r="F53" s="39"/>
      <c r="G53" s="41"/>
      <c r="H53" s="41"/>
      <c r="I53" s="41"/>
      <c r="J53" s="41"/>
      <c r="K53" s="41"/>
      <c r="L53" s="41"/>
      <c r="M53" s="41"/>
      <c r="N53" s="94"/>
      <c r="O53" s="32"/>
    </row>
    <row r="54" spans="1:17" s="3" customFormat="1" x14ac:dyDescent="0.25">
      <c r="A54" s="98" t="str">
        <f>IF(TRIM(G54)&lt;&gt;"",COUNTA(G$16:$G54)&amp;"","")</f>
        <v/>
      </c>
      <c r="B54" s="46"/>
      <c r="C54" s="46"/>
      <c r="D54" s="74" t="s">
        <v>23</v>
      </c>
      <c r="E54" s="45"/>
      <c r="F54" s="45"/>
      <c r="G54" s="46"/>
      <c r="H54" s="46"/>
      <c r="I54" s="46"/>
      <c r="J54" s="46"/>
      <c r="K54" s="46"/>
      <c r="L54" s="46"/>
      <c r="M54" s="46"/>
      <c r="N54" s="99"/>
      <c r="O54" s="32"/>
      <c r="Q54" s="3" t="s">
        <v>59</v>
      </c>
    </row>
    <row r="55" spans="1:17" s="26" customFormat="1" x14ac:dyDescent="0.25">
      <c r="A55" s="100" t="str">
        <f>IF(TRIM(G55)&lt;&gt;"",COUNTA(G$16:$G55)&amp;"","")</f>
        <v>34</v>
      </c>
      <c r="B55" s="48">
        <v>4</v>
      </c>
      <c r="C55" s="48"/>
      <c r="D55" s="49" t="s">
        <v>69</v>
      </c>
      <c r="E55" s="50" t="s">
        <v>15</v>
      </c>
      <c r="F55" s="50"/>
      <c r="G55" s="51">
        <v>97.58</v>
      </c>
      <c r="H55" s="75">
        <f t="shared" si="0"/>
        <v>0</v>
      </c>
      <c r="I55" s="51"/>
      <c r="J55" s="58"/>
      <c r="K55" s="75">
        <f t="shared" si="1"/>
        <v>0</v>
      </c>
      <c r="L55" s="51">
        <f t="shared" si="2"/>
        <v>0</v>
      </c>
      <c r="M55" s="58">
        <f t="shared" si="3"/>
        <v>0</v>
      </c>
      <c r="N55" s="101" t="s">
        <v>124</v>
      </c>
      <c r="O55" s="33" t="s">
        <v>26</v>
      </c>
      <c r="P55" s="27" t="s">
        <v>94</v>
      </c>
      <c r="Q55" s="26" t="s">
        <v>82</v>
      </c>
    </row>
    <row r="56" spans="1:17" x14ac:dyDescent="0.25">
      <c r="A56" s="102" t="str">
        <f>IF(TRIM(G56)&lt;&gt;"",COUNTA(G$16:$G56)&amp;"","")</f>
        <v>35</v>
      </c>
      <c r="B56" s="52"/>
      <c r="C56" s="52"/>
      <c r="D56" s="53" t="s">
        <v>110</v>
      </c>
      <c r="E56" s="54" t="s">
        <v>22</v>
      </c>
      <c r="F56" s="54">
        <v>1.03</v>
      </c>
      <c r="G56" s="55">
        <f>расчет!L16*F38</f>
        <v>3.5</v>
      </c>
      <c r="H56" s="78">
        <f t="shared" si="0"/>
        <v>0</v>
      </c>
      <c r="I56" s="63"/>
      <c r="J56" s="55"/>
      <c r="K56" s="78">
        <f t="shared" si="1"/>
        <v>0</v>
      </c>
      <c r="L56" s="63">
        <f t="shared" si="2"/>
        <v>0</v>
      </c>
      <c r="M56" s="55">
        <f t="shared" si="3"/>
        <v>0</v>
      </c>
      <c r="N56" s="103" t="s">
        <v>124</v>
      </c>
      <c r="O56" s="32"/>
      <c r="P56" s="4"/>
    </row>
    <row r="57" spans="1:17" s="26" customFormat="1" ht="31.5" x14ac:dyDescent="0.25">
      <c r="A57" s="100" t="str">
        <f>IF(TRIM(G57)&lt;&gt;"",COUNTA(G$16:$G57)&amp;"","")</f>
        <v>36</v>
      </c>
      <c r="B57" s="48">
        <v>4</v>
      </c>
      <c r="C57" s="48"/>
      <c r="D57" s="49" t="s">
        <v>70</v>
      </c>
      <c r="E57" s="57" t="s">
        <v>15</v>
      </c>
      <c r="F57" s="57"/>
      <c r="G57" s="58">
        <f>G37</f>
        <v>97.58</v>
      </c>
      <c r="H57" s="75">
        <f t="shared" si="0"/>
        <v>0</v>
      </c>
      <c r="I57" s="51"/>
      <c r="J57" s="58"/>
      <c r="K57" s="75">
        <f t="shared" si="1"/>
        <v>0</v>
      </c>
      <c r="L57" s="51">
        <f t="shared" si="2"/>
        <v>0</v>
      </c>
      <c r="M57" s="58">
        <f t="shared" si="3"/>
        <v>0</v>
      </c>
      <c r="N57" s="104" t="s">
        <v>125</v>
      </c>
      <c r="O57" s="33" t="s">
        <v>26</v>
      </c>
      <c r="P57" s="27" t="s">
        <v>94</v>
      </c>
      <c r="Q57" s="26" t="s">
        <v>83</v>
      </c>
    </row>
    <row r="58" spans="1:17" s="26" customFormat="1" ht="31.5" x14ac:dyDescent="0.25">
      <c r="A58" s="100" t="str">
        <f>IF(TRIM(G58)&lt;&gt;"",COUNTA(G$16:$G58)&amp;"","")</f>
        <v>37</v>
      </c>
      <c r="B58" s="48">
        <v>5</v>
      </c>
      <c r="C58" s="48"/>
      <c r="D58" s="49" t="s">
        <v>71</v>
      </c>
      <c r="E58" s="50" t="s">
        <v>15</v>
      </c>
      <c r="F58" s="50"/>
      <c r="G58" s="51">
        <v>331.86</v>
      </c>
      <c r="H58" s="75">
        <f t="shared" si="0"/>
        <v>0</v>
      </c>
      <c r="I58" s="51"/>
      <c r="J58" s="58"/>
      <c r="K58" s="75">
        <f t="shared" si="1"/>
        <v>0</v>
      </c>
      <c r="L58" s="51">
        <f t="shared" si="2"/>
        <v>0</v>
      </c>
      <c r="M58" s="58">
        <f t="shared" si="3"/>
        <v>0</v>
      </c>
      <c r="N58" s="105" t="s">
        <v>124</v>
      </c>
      <c r="O58" s="33" t="s">
        <v>27</v>
      </c>
      <c r="P58" s="27" t="s">
        <v>94</v>
      </c>
      <c r="Q58" s="26" t="s">
        <v>82</v>
      </c>
    </row>
    <row r="59" spans="1:17" x14ac:dyDescent="0.25">
      <c r="A59" s="106" t="str">
        <f>IF(TRIM(G59)&lt;&gt;"",COUNTA(G$16:$G59)&amp;"","")</f>
        <v>38</v>
      </c>
      <c r="B59" s="59"/>
      <c r="C59" s="59"/>
      <c r="D59" s="53" t="s">
        <v>110</v>
      </c>
      <c r="E59" s="54" t="s">
        <v>22</v>
      </c>
      <c r="F59" s="54">
        <v>1.03</v>
      </c>
      <c r="G59" s="55">
        <f>расчет!L17*F41</f>
        <v>2.1</v>
      </c>
      <c r="H59" s="78">
        <f t="shared" si="0"/>
        <v>0</v>
      </c>
      <c r="I59" s="63"/>
      <c r="J59" s="55"/>
      <c r="K59" s="78">
        <f t="shared" si="1"/>
        <v>0</v>
      </c>
      <c r="L59" s="63">
        <f t="shared" si="2"/>
        <v>0</v>
      </c>
      <c r="M59" s="55">
        <f t="shared" si="3"/>
        <v>0</v>
      </c>
      <c r="N59" s="107" t="s">
        <v>124</v>
      </c>
      <c r="O59" s="32"/>
      <c r="P59" s="4"/>
    </row>
    <row r="60" spans="1:17" x14ac:dyDescent="0.25">
      <c r="A60" s="106" t="str">
        <f>IF(TRIM(G60)&lt;&gt;"",COUNTA(G$16:$G60)&amp;"","")</f>
        <v>39</v>
      </c>
      <c r="B60" s="59"/>
      <c r="C60" s="59"/>
      <c r="D60" s="53" t="s">
        <v>111</v>
      </c>
      <c r="E60" s="54" t="s">
        <v>22</v>
      </c>
      <c r="F60" s="54">
        <v>1.03</v>
      </c>
      <c r="G60" s="55">
        <f>расчет!L18*F42</f>
        <v>7.46</v>
      </c>
      <c r="H60" s="78">
        <f t="shared" si="0"/>
        <v>0</v>
      </c>
      <c r="I60" s="63"/>
      <c r="J60" s="55"/>
      <c r="K60" s="78">
        <f t="shared" si="1"/>
        <v>0</v>
      </c>
      <c r="L60" s="63">
        <f t="shared" si="2"/>
        <v>0</v>
      </c>
      <c r="M60" s="55">
        <f t="shared" si="3"/>
        <v>0</v>
      </c>
      <c r="N60" s="107" t="s">
        <v>124</v>
      </c>
      <c r="O60" s="32"/>
      <c r="P60" s="4"/>
    </row>
    <row r="61" spans="1:17" s="26" customFormat="1" ht="31.5" x14ac:dyDescent="0.25">
      <c r="A61" s="108" t="str">
        <f>IF(TRIM(G61)&lt;&gt;"",COUNTA(G$16:$G61)&amp;"","")</f>
        <v>40</v>
      </c>
      <c r="B61" s="60" t="s">
        <v>79</v>
      </c>
      <c r="C61" s="60"/>
      <c r="D61" s="49" t="s">
        <v>72</v>
      </c>
      <c r="E61" s="57" t="s">
        <v>15</v>
      </c>
      <c r="F61" s="57"/>
      <c r="G61" s="58">
        <f>G40</f>
        <v>331.86</v>
      </c>
      <c r="H61" s="75">
        <f t="shared" si="0"/>
        <v>0</v>
      </c>
      <c r="I61" s="51"/>
      <c r="J61" s="58"/>
      <c r="K61" s="75">
        <f t="shared" si="1"/>
        <v>0</v>
      </c>
      <c r="L61" s="51">
        <f t="shared" si="2"/>
        <v>0</v>
      </c>
      <c r="M61" s="58">
        <f t="shared" si="3"/>
        <v>0</v>
      </c>
      <c r="N61" s="104" t="s">
        <v>125</v>
      </c>
      <c r="O61" s="33" t="s">
        <v>27</v>
      </c>
      <c r="P61" s="27" t="s">
        <v>94</v>
      </c>
      <c r="Q61" s="26" t="s">
        <v>83</v>
      </c>
    </row>
    <row r="62" spans="1:17" s="26" customFormat="1" x14ac:dyDescent="0.25">
      <c r="A62" s="108" t="str">
        <f>IF(TRIM(G62)&lt;&gt;"",COUNTA(G$16:$G62)&amp;"","")</f>
        <v>41</v>
      </c>
      <c r="B62" s="60" t="s">
        <v>68</v>
      </c>
      <c r="C62" s="60"/>
      <c r="D62" s="49" t="s">
        <v>73</v>
      </c>
      <c r="E62" s="50" t="s">
        <v>15</v>
      </c>
      <c r="F62" s="50"/>
      <c r="G62" s="51">
        <v>62.86</v>
      </c>
      <c r="H62" s="75">
        <f t="shared" si="0"/>
        <v>0</v>
      </c>
      <c r="I62" s="51"/>
      <c r="J62" s="58"/>
      <c r="K62" s="75">
        <f t="shared" si="1"/>
        <v>0</v>
      </c>
      <c r="L62" s="51">
        <f t="shared" si="2"/>
        <v>0</v>
      </c>
      <c r="M62" s="58">
        <f t="shared" si="3"/>
        <v>0</v>
      </c>
      <c r="N62" s="105" t="s">
        <v>124</v>
      </c>
      <c r="O62" s="33" t="s">
        <v>28</v>
      </c>
      <c r="P62" s="27" t="s">
        <v>94</v>
      </c>
      <c r="Q62" s="26" t="s">
        <v>82</v>
      </c>
    </row>
    <row r="63" spans="1:17" x14ac:dyDescent="0.25">
      <c r="A63" s="106" t="str">
        <f>IF(TRIM(G63)&lt;&gt;"",COUNTA(G$16:$G63)&amp;"","")</f>
        <v>42</v>
      </c>
      <c r="B63" s="59"/>
      <c r="C63" s="59"/>
      <c r="D63" s="53" t="s">
        <v>111</v>
      </c>
      <c r="E63" s="54" t="s">
        <v>22</v>
      </c>
      <c r="F63" s="54">
        <v>1.03</v>
      </c>
      <c r="G63" s="55">
        <f>(расчет!L19+расчет!L20)*F45</f>
        <v>5.15</v>
      </c>
      <c r="H63" s="78">
        <f t="shared" si="0"/>
        <v>0</v>
      </c>
      <c r="I63" s="63"/>
      <c r="J63" s="55"/>
      <c r="K63" s="78">
        <f t="shared" si="1"/>
        <v>0</v>
      </c>
      <c r="L63" s="63">
        <f t="shared" si="2"/>
        <v>0</v>
      </c>
      <c r="M63" s="55">
        <f t="shared" si="3"/>
        <v>0</v>
      </c>
      <c r="N63" s="107" t="s">
        <v>124</v>
      </c>
      <c r="O63" s="32"/>
      <c r="P63" s="4"/>
    </row>
    <row r="64" spans="1:17" s="26" customFormat="1" ht="31.5" x14ac:dyDescent="0.25">
      <c r="A64" s="109" t="str">
        <f>IF(TRIM(G64)&lt;&gt;"",COUNTA(G$16:$G64)&amp;"","")</f>
        <v>43</v>
      </c>
      <c r="B64" s="61">
        <v>9</v>
      </c>
      <c r="C64" s="61"/>
      <c r="D64" s="49" t="s">
        <v>74</v>
      </c>
      <c r="E64" s="50" t="s">
        <v>15</v>
      </c>
      <c r="F64" s="50"/>
      <c r="G64" s="51">
        <f>G44</f>
        <v>62.86</v>
      </c>
      <c r="H64" s="75">
        <f t="shared" si="0"/>
        <v>0</v>
      </c>
      <c r="I64" s="51"/>
      <c r="J64" s="58"/>
      <c r="K64" s="75">
        <f t="shared" si="1"/>
        <v>0</v>
      </c>
      <c r="L64" s="51">
        <f t="shared" si="2"/>
        <v>0</v>
      </c>
      <c r="M64" s="58">
        <f t="shared" si="3"/>
        <v>0</v>
      </c>
      <c r="N64" s="104" t="s">
        <v>125</v>
      </c>
      <c r="O64" s="33" t="s">
        <v>28</v>
      </c>
      <c r="P64" s="27" t="s">
        <v>94</v>
      </c>
      <c r="Q64" s="26" t="s">
        <v>83</v>
      </c>
    </row>
    <row r="65" spans="1:17" s="26" customFormat="1" ht="31.5" x14ac:dyDescent="0.25">
      <c r="A65" s="108" t="str">
        <f>IF(TRIM(G65)&lt;&gt;"",COUNTA(G$16:$G65)&amp;"","")</f>
        <v>44</v>
      </c>
      <c r="B65" s="60" t="s">
        <v>81</v>
      </c>
      <c r="C65" s="60"/>
      <c r="D65" s="49" t="s">
        <v>75</v>
      </c>
      <c r="E65" s="50" t="s">
        <v>15</v>
      </c>
      <c r="F65" s="50"/>
      <c r="G65" s="51">
        <v>2.57</v>
      </c>
      <c r="H65" s="75">
        <f t="shared" si="0"/>
        <v>0</v>
      </c>
      <c r="I65" s="51"/>
      <c r="J65" s="58"/>
      <c r="K65" s="75">
        <f t="shared" si="1"/>
        <v>0</v>
      </c>
      <c r="L65" s="51">
        <f t="shared" si="2"/>
        <v>0</v>
      </c>
      <c r="M65" s="58">
        <f t="shared" si="3"/>
        <v>0</v>
      </c>
      <c r="N65" s="105" t="s">
        <v>124</v>
      </c>
      <c r="O65" s="33" t="s">
        <v>29</v>
      </c>
      <c r="P65" s="27" t="s">
        <v>94</v>
      </c>
      <c r="Q65" s="26" t="s">
        <v>82</v>
      </c>
    </row>
    <row r="66" spans="1:17" x14ac:dyDescent="0.25">
      <c r="A66" s="106" t="str">
        <f>IF(TRIM(G66)&lt;&gt;"",COUNTA(G$16:$G66)&amp;"","")</f>
        <v>45</v>
      </c>
      <c r="B66" s="59"/>
      <c r="C66" s="59"/>
      <c r="D66" s="53" t="s">
        <v>111</v>
      </c>
      <c r="E66" s="54" t="s">
        <v>22</v>
      </c>
      <c r="F66" s="54">
        <v>1.03</v>
      </c>
      <c r="G66" s="55">
        <f>расчет!L21*F48</f>
        <v>0.73</v>
      </c>
      <c r="H66" s="78">
        <f t="shared" si="0"/>
        <v>0</v>
      </c>
      <c r="I66" s="63"/>
      <c r="J66" s="55"/>
      <c r="K66" s="78">
        <f t="shared" si="1"/>
        <v>0</v>
      </c>
      <c r="L66" s="63">
        <f t="shared" si="2"/>
        <v>0</v>
      </c>
      <c r="M66" s="55">
        <f t="shared" si="3"/>
        <v>0</v>
      </c>
      <c r="N66" s="107" t="s">
        <v>124</v>
      </c>
      <c r="O66" s="32"/>
      <c r="P66" s="4"/>
    </row>
    <row r="67" spans="1:17" s="26" customFormat="1" ht="31.5" x14ac:dyDescent="0.25">
      <c r="A67" s="108" t="str">
        <f>IF(TRIM(G67)&lt;&gt;"",COUNTA(G$16:$G67)&amp;"","")</f>
        <v>46</v>
      </c>
      <c r="B67" s="60" t="s">
        <v>81</v>
      </c>
      <c r="C67" s="60"/>
      <c r="D67" s="49" t="s">
        <v>76</v>
      </c>
      <c r="E67" s="50" t="s">
        <v>15</v>
      </c>
      <c r="F67" s="50"/>
      <c r="G67" s="51">
        <f>G47</f>
        <v>2.57</v>
      </c>
      <c r="H67" s="75">
        <f t="shared" si="0"/>
        <v>0</v>
      </c>
      <c r="I67" s="51"/>
      <c r="J67" s="58"/>
      <c r="K67" s="75">
        <f t="shared" si="1"/>
        <v>0</v>
      </c>
      <c r="L67" s="51">
        <f t="shared" si="2"/>
        <v>0</v>
      </c>
      <c r="M67" s="58">
        <f t="shared" si="3"/>
        <v>0</v>
      </c>
      <c r="N67" s="104" t="s">
        <v>126</v>
      </c>
      <c r="O67" s="33" t="s">
        <v>29</v>
      </c>
      <c r="P67" s="27" t="s">
        <v>94</v>
      </c>
      <c r="Q67" s="26" t="s">
        <v>83</v>
      </c>
    </row>
    <row r="68" spans="1:17" s="26" customFormat="1" x14ac:dyDescent="0.25">
      <c r="A68" s="108" t="str">
        <f>IF(TRIM(G68)&lt;&gt;"",COUNTA(G$16:$G68)&amp;"","")</f>
        <v>47</v>
      </c>
      <c r="B68" s="60" t="s">
        <v>80</v>
      </c>
      <c r="C68" s="60"/>
      <c r="D68" s="49" t="s">
        <v>77</v>
      </c>
      <c r="E68" s="50" t="s">
        <v>15</v>
      </c>
      <c r="F68" s="50"/>
      <c r="G68" s="51">
        <v>27.04</v>
      </c>
      <c r="H68" s="75">
        <f t="shared" si="0"/>
        <v>0</v>
      </c>
      <c r="I68" s="51"/>
      <c r="J68" s="58"/>
      <c r="K68" s="75">
        <f t="shared" si="1"/>
        <v>0</v>
      </c>
      <c r="L68" s="51">
        <f t="shared" si="2"/>
        <v>0</v>
      </c>
      <c r="M68" s="58">
        <f t="shared" si="3"/>
        <v>0</v>
      </c>
      <c r="N68" s="105" t="s">
        <v>124</v>
      </c>
      <c r="O68" s="33" t="s">
        <v>30</v>
      </c>
      <c r="P68" s="27" t="s">
        <v>94</v>
      </c>
      <c r="Q68" s="26" t="s">
        <v>82</v>
      </c>
    </row>
    <row r="69" spans="1:17" x14ac:dyDescent="0.25">
      <c r="A69" s="106" t="str">
        <f>IF(TRIM(G69)&lt;&gt;"",COUNTA(G$16:$G69)&amp;"","")</f>
        <v>48</v>
      </c>
      <c r="B69" s="59"/>
      <c r="C69" s="59"/>
      <c r="D69" s="53" t="s">
        <v>111</v>
      </c>
      <c r="E69" s="54" t="s">
        <v>22</v>
      </c>
      <c r="F69" s="54">
        <v>1.03</v>
      </c>
      <c r="G69" s="55">
        <f>SUM(расчет!L22:L29)*F51</f>
        <v>2.13</v>
      </c>
      <c r="H69" s="78">
        <f t="shared" si="0"/>
        <v>0</v>
      </c>
      <c r="I69" s="63"/>
      <c r="J69" s="55"/>
      <c r="K69" s="78">
        <f t="shared" si="1"/>
        <v>0</v>
      </c>
      <c r="L69" s="63">
        <f t="shared" si="2"/>
        <v>0</v>
      </c>
      <c r="M69" s="55">
        <f t="shared" si="3"/>
        <v>0</v>
      </c>
      <c r="N69" s="107" t="s">
        <v>124</v>
      </c>
      <c r="O69" s="32"/>
      <c r="P69" s="4"/>
    </row>
    <row r="70" spans="1:17" s="26" customFormat="1" ht="31.5" x14ac:dyDescent="0.25">
      <c r="A70" s="108" t="str">
        <f>IF(TRIM(G70)&lt;&gt;"",COUNTA(G$16:$G70)&amp;"","")</f>
        <v>49</v>
      </c>
      <c r="B70" s="60" t="s">
        <v>80</v>
      </c>
      <c r="C70" s="60"/>
      <c r="D70" s="49" t="s">
        <v>78</v>
      </c>
      <c r="E70" s="50" t="s">
        <v>15</v>
      </c>
      <c r="F70" s="50"/>
      <c r="G70" s="51">
        <f>G50</f>
        <v>27.04</v>
      </c>
      <c r="H70" s="75">
        <f t="shared" si="0"/>
        <v>0</v>
      </c>
      <c r="I70" s="51"/>
      <c r="J70" s="58"/>
      <c r="K70" s="75">
        <f t="shared" si="1"/>
        <v>0</v>
      </c>
      <c r="L70" s="51">
        <f t="shared" si="2"/>
        <v>0</v>
      </c>
      <c r="M70" s="58">
        <f t="shared" si="3"/>
        <v>0</v>
      </c>
      <c r="N70" s="104" t="s">
        <v>126</v>
      </c>
      <c r="O70" s="33" t="s">
        <v>30</v>
      </c>
      <c r="P70" s="27" t="s">
        <v>94</v>
      </c>
      <c r="Q70" s="26" t="s">
        <v>83</v>
      </c>
    </row>
    <row r="71" spans="1:17" s="3" customFormat="1" x14ac:dyDescent="0.25">
      <c r="A71" s="97" t="str">
        <f>IF(TRIM(G71)&lt;&gt;"",COUNTA(G$16:$G71)&amp;"","")</f>
        <v/>
      </c>
      <c r="B71" s="40"/>
      <c r="C71" s="40"/>
      <c r="D71" s="40" t="s">
        <v>96</v>
      </c>
      <c r="E71" s="39"/>
      <c r="F71" s="39"/>
      <c r="G71" s="41"/>
      <c r="H71" s="41"/>
      <c r="I71" s="41"/>
      <c r="J71" s="41"/>
      <c r="K71" s="41"/>
      <c r="L71" s="41"/>
      <c r="M71" s="41"/>
      <c r="N71" s="94"/>
      <c r="O71" s="32"/>
    </row>
    <row r="72" spans="1:17" s="3" customFormat="1" x14ac:dyDescent="0.25">
      <c r="A72" s="98" t="str">
        <f>IF(TRIM(G72)&lt;&gt;"",COUNTA(G$16:$G72)&amp;"","")</f>
        <v/>
      </c>
      <c r="B72" s="46"/>
      <c r="C72" s="46"/>
      <c r="D72" s="74" t="s">
        <v>23</v>
      </c>
      <c r="E72" s="45"/>
      <c r="F72" s="45"/>
      <c r="G72" s="46"/>
      <c r="H72" s="46"/>
      <c r="I72" s="46"/>
      <c r="J72" s="46"/>
      <c r="K72" s="46"/>
      <c r="L72" s="46"/>
      <c r="M72" s="46"/>
      <c r="N72" s="99"/>
      <c r="O72" s="32"/>
      <c r="Q72" s="3" t="s">
        <v>59</v>
      </c>
    </row>
    <row r="73" spans="1:17" s="26" customFormat="1" x14ac:dyDescent="0.25">
      <c r="A73" s="100" t="str">
        <f>IF(TRIM(G73)&lt;&gt;"",COUNTA(G$16:$G73)&amp;"","")</f>
        <v>50</v>
      </c>
      <c r="B73" s="48">
        <v>4</v>
      </c>
      <c r="C73" s="48"/>
      <c r="D73" s="49" t="s">
        <v>69</v>
      </c>
      <c r="E73" s="50" t="s">
        <v>15</v>
      </c>
      <c r="F73" s="50"/>
      <c r="G73" s="51">
        <v>172.06</v>
      </c>
      <c r="H73" s="75">
        <f t="shared" si="0"/>
        <v>0</v>
      </c>
      <c r="I73" s="51"/>
      <c r="J73" s="58"/>
      <c r="K73" s="75">
        <f t="shared" si="1"/>
        <v>0</v>
      </c>
      <c r="L73" s="51">
        <f t="shared" si="2"/>
        <v>0</v>
      </c>
      <c r="M73" s="58">
        <f t="shared" si="3"/>
        <v>0</v>
      </c>
      <c r="N73" s="101" t="s">
        <v>124</v>
      </c>
      <c r="O73" s="33" t="s">
        <v>26</v>
      </c>
      <c r="P73" s="27" t="s">
        <v>97</v>
      </c>
      <c r="Q73" s="26" t="s">
        <v>82</v>
      </c>
    </row>
    <row r="74" spans="1:17" x14ac:dyDescent="0.25">
      <c r="A74" s="102" t="str">
        <f>IF(TRIM(G74)&lt;&gt;"",COUNTA(G$16:$G74)&amp;"","")</f>
        <v>51</v>
      </c>
      <c r="B74" s="52"/>
      <c r="C74" s="52"/>
      <c r="D74" s="53" t="s">
        <v>110</v>
      </c>
      <c r="E74" s="54" t="s">
        <v>22</v>
      </c>
      <c r="F74" s="54">
        <v>1.03</v>
      </c>
      <c r="G74" s="55">
        <f>расчет!L44*F56</f>
        <v>4.49</v>
      </c>
      <c r="H74" s="78">
        <f t="shared" si="0"/>
        <v>0</v>
      </c>
      <c r="I74" s="63"/>
      <c r="J74" s="55"/>
      <c r="K74" s="78">
        <f t="shared" si="1"/>
        <v>0</v>
      </c>
      <c r="L74" s="63">
        <f t="shared" si="2"/>
        <v>0</v>
      </c>
      <c r="M74" s="55">
        <f t="shared" si="3"/>
        <v>0</v>
      </c>
      <c r="N74" s="103" t="s">
        <v>124</v>
      </c>
      <c r="O74" s="32"/>
      <c r="P74" s="4"/>
    </row>
    <row r="75" spans="1:17" s="26" customFormat="1" ht="31.5" x14ac:dyDescent="0.25">
      <c r="A75" s="100" t="str">
        <f>IF(TRIM(G75)&lt;&gt;"",COUNTA(G$16:$G75)&amp;"","")</f>
        <v>52</v>
      </c>
      <c r="B75" s="48">
        <v>4</v>
      </c>
      <c r="C75" s="48"/>
      <c r="D75" s="49" t="s">
        <v>70</v>
      </c>
      <c r="E75" s="57" t="s">
        <v>15</v>
      </c>
      <c r="F75" s="57"/>
      <c r="G75" s="58">
        <f>G73</f>
        <v>172.06</v>
      </c>
      <c r="H75" s="75">
        <f t="shared" si="0"/>
        <v>0</v>
      </c>
      <c r="I75" s="51"/>
      <c r="J75" s="58"/>
      <c r="K75" s="75">
        <f t="shared" si="1"/>
        <v>0</v>
      </c>
      <c r="L75" s="51">
        <f t="shared" si="2"/>
        <v>0</v>
      </c>
      <c r="M75" s="58">
        <f t="shared" si="3"/>
        <v>0</v>
      </c>
      <c r="N75" s="104" t="s">
        <v>125</v>
      </c>
      <c r="O75" s="33" t="s">
        <v>26</v>
      </c>
      <c r="P75" s="27" t="s">
        <v>97</v>
      </c>
      <c r="Q75" s="26" t="s">
        <v>83</v>
      </c>
    </row>
    <row r="76" spans="1:17" s="26" customFormat="1" ht="31.5" x14ac:dyDescent="0.25">
      <c r="A76" s="100" t="str">
        <f>IF(TRIM(G76)&lt;&gt;"",COUNTA(G$16:$G76)&amp;"","")</f>
        <v>53</v>
      </c>
      <c r="B76" s="48">
        <v>5</v>
      </c>
      <c r="C76" s="48"/>
      <c r="D76" s="49" t="s">
        <v>71</v>
      </c>
      <c r="E76" s="50" t="s">
        <v>15</v>
      </c>
      <c r="F76" s="50"/>
      <c r="G76" s="51">
        <v>535.85</v>
      </c>
      <c r="H76" s="75">
        <f t="shared" si="0"/>
        <v>0</v>
      </c>
      <c r="I76" s="51"/>
      <c r="J76" s="58"/>
      <c r="K76" s="75">
        <f t="shared" si="1"/>
        <v>0</v>
      </c>
      <c r="L76" s="51">
        <f t="shared" si="2"/>
        <v>0</v>
      </c>
      <c r="M76" s="58">
        <f t="shared" si="3"/>
        <v>0</v>
      </c>
      <c r="N76" s="105" t="s">
        <v>124</v>
      </c>
      <c r="O76" s="33" t="s">
        <v>27</v>
      </c>
      <c r="P76" s="27" t="s">
        <v>97</v>
      </c>
      <c r="Q76" s="26" t="s">
        <v>82</v>
      </c>
    </row>
    <row r="77" spans="1:17" x14ac:dyDescent="0.25">
      <c r="A77" s="106" t="str">
        <f>IF(TRIM(G77)&lt;&gt;"",COUNTA(G$16:$G77)&amp;"","")</f>
        <v>54</v>
      </c>
      <c r="B77" s="59"/>
      <c r="C77" s="59"/>
      <c r="D77" s="53" t="s">
        <v>110</v>
      </c>
      <c r="E77" s="54" t="s">
        <v>22</v>
      </c>
      <c r="F77" s="54">
        <v>1.03</v>
      </c>
      <c r="G77" s="55">
        <f>расчет!L45*F59</f>
        <v>2.72</v>
      </c>
      <c r="H77" s="78">
        <f t="shared" si="0"/>
        <v>0</v>
      </c>
      <c r="I77" s="63"/>
      <c r="J77" s="55"/>
      <c r="K77" s="78">
        <f t="shared" si="1"/>
        <v>0</v>
      </c>
      <c r="L77" s="63">
        <f t="shared" si="2"/>
        <v>0</v>
      </c>
      <c r="M77" s="55">
        <f t="shared" si="3"/>
        <v>0</v>
      </c>
      <c r="N77" s="107" t="s">
        <v>124</v>
      </c>
      <c r="O77" s="32"/>
      <c r="P77" s="4"/>
    </row>
    <row r="78" spans="1:17" x14ac:dyDescent="0.25">
      <c r="A78" s="106" t="str">
        <f>IF(TRIM(G78)&lt;&gt;"",COUNTA(G$16:$G78)&amp;"","")</f>
        <v>55</v>
      </c>
      <c r="B78" s="59"/>
      <c r="C78" s="59"/>
      <c r="D78" s="53" t="s">
        <v>111</v>
      </c>
      <c r="E78" s="54" t="s">
        <v>22</v>
      </c>
      <c r="F78" s="54">
        <v>1.03</v>
      </c>
      <c r="G78" s="55">
        <f>расчет!L46*F60</f>
        <v>9.32</v>
      </c>
      <c r="H78" s="78">
        <f t="shared" si="0"/>
        <v>0</v>
      </c>
      <c r="I78" s="63"/>
      <c r="J78" s="55"/>
      <c r="K78" s="78">
        <f t="shared" si="1"/>
        <v>0</v>
      </c>
      <c r="L78" s="63">
        <f t="shared" si="2"/>
        <v>0</v>
      </c>
      <c r="M78" s="55">
        <f t="shared" si="3"/>
        <v>0</v>
      </c>
      <c r="N78" s="107" t="s">
        <v>124</v>
      </c>
      <c r="O78" s="32"/>
      <c r="P78" s="4"/>
    </row>
    <row r="79" spans="1:17" s="26" customFormat="1" ht="31.5" x14ac:dyDescent="0.25">
      <c r="A79" s="108" t="str">
        <f>IF(TRIM(G79)&lt;&gt;"",COUNTA(G$16:$G79)&amp;"","")</f>
        <v>56</v>
      </c>
      <c r="B79" s="60" t="s">
        <v>79</v>
      </c>
      <c r="C79" s="60"/>
      <c r="D79" s="49" t="s">
        <v>72</v>
      </c>
      <c r="E79" s="57" t="s">
        <v>15</v>
      </c>
      <c r="F79" s="57"/>
      <c r="G79" s="58">
        <f>G76</f>
        <v>535.85</v>
      </c>
      <c r="H79" s="75">
        <f t="shared" si="0"/>
        <v>0</v>
      </c>
      <c r="I79" s="51"/>
      <c r="J79" s="58"/>
      <c r="K79" s="75">
        <f t="shared" si="1"/>
        <v>0</v>
      </c>
      <c r="L79" s="51">
        <f t="shared" si="2"/>
        <v>0</v>
      </c>
      <c r="M79" s="58">
        <f t="shared" si="3"/>
        <v>0</v>
      </c>
      <c r="N79" s="104" t="s">
        <v>125</v>
      </c>
      <c r="O79" s="33" t="s">
        <v>27</v>
      </c>
      <c r="P79" s="27" t="s">
        <v>97</v>
      </c>
      <c r="Q79" s="26" t="s">
        <v>83</v>
      </c>
    </row>
    <row r="80" spans="1:17" s="26" customFormat="1" x14ac:dyDescent="0.25">
      <c r="A80" s="108" t="str">
        <f>IF(TRIM(G80)&lt;&gt;"",COUNTA(G$16:$G80)&amp;"","")</f>
        <v>57</v>
      </c>
      <c r="B80" s="60" t="s">
        <v>68</v>
      </c>
      <c r="C80" s="60"/>
      <c r="D80" s="49" t="s">
        <v>73</v>
      </c>
      <c r="E80" s="50" t="s">
        <v>15</v>
      </c>
      <c r="F80" s="50"/>
      <c r="G80" s="51">
        <v>75.099999999999994</v>
      </c>
      <c r="H80" s="75">
        <f t="shared" si="0"/>
        <v>0</v>
      </c>
      <c r="I80" s="51"/>
      <c r="J80" s="58"/>
      <c r="K80" s="75">
        <f t="shared" si="1"/>
        <v>0</v>
      </c>
      <c r="L80" s="51">
        <f t="shared" si="2"/>
        <v>0</v>
      </c>
      <c r="M80" s="58">
        <f t="shared" si="3"/>
        <v>0</v>
      </c>
      <c r="N80" s="105" t="s">
        <v>124</v>
      </c>
      <c r="O80" s="33" t="s">
        <v>28</v>
      </c>
      <c r="P80" s="27" t="s">
        <v>97</v>
      </c>
      <c r="Q80" s="26" t="s">
        <v>82</v>
      </c>
    </row>
    <row r="81" spans="1:17" x14ac:dyDescent="0.25">
      <c r="A81" s="106" t="str">
        <f>IF(TRIM(G81)&lt;&gt;"",COUNTA(G$16:$G81)&amp;"","")</f>
        <v>58</v>
      </c>
      <c r="B81" s="59"/>
      <c r="C81" s="59"/>
      <c r="D81" s="53" t="s">
        <v>111</v>
      </c>
      <c r="E81" s="54" t="s">
        <v>22</v>
      </c>
      <c r="F81" s="54">
        <v>1.03</v>
      </c>
      <c r="G81" s="55">
        <f>(расчет!L47+расчет!L48)*F63</f>
        <v>4.54</v>
      </c>
      <c r="H81" s="78">
        <f t="shared" si="0"/>
        <v>0</v>
      </c>
      <c r="I81" s="63"/>
      <c r="J81" s="55"/>
      <c r="K81" s="78">
        <f t="shared" si="1"/>
        <v>0</v>
      </c>
      <c r="L81" s="63">
        <f t="shared" si="2"/>
        <v>0</v>
      </c>
      <c r="M81" s="55">
        <f t="shared" si="3"/>
        <v>0</v>
      </c>
      <c r="N81" s="107" t="s">
        <v>124</v>
      </c>
      <c r="O81" s="32"/>
      <c r="P81" s="4"/>
    </row>
    <row r="82" spans="1:17" s="26" customFormat="1" ht="31.5" x14ac:dyDescent="0.25">
      <c r="A82" s="109" t="str">
        <f>IF(TRIM(G82)&lt;&gt;"",COUNTA(G$16:$G82)&amp;"","")</f>
        <v>59</v>
      </c>
      <c r="B82" s="61">
        <v>9</v>
      </c>
      <c r="C82" s="61"/>
      <c r="D82" s="49" t="s">
        <v>74</v>
      </c>
      <c r="E82" s="50" t="s">
        <v>15</v>
      </c>
      <c r="F82" s="50"/>
      <c r="G82" s="51">
        <f>G80</f>
        <v>75.099999999999994</v>
      </c>
      <c r="H82" s="75">
        <f t="shared" si="0"/>
        <v>0</v>
      </c>
      <c r="I82" s="51"/>
      <c r="J82" s="58"/>
      <c r="K82" s="75">
        <f t="shared" si="1"/>
        <v>0</v>
      </c>
      <c r="L82" s="51">
        <f t="shared" si="2"/>
        <v>0</v>
      </c>
      <c r="M82" s="58">
        <f t="shared" si="3"/>
        <v>0</v>
      </c>
      <c r="N82" s="104" t="s">
        <v>125</v>
      </c>
      <c r="O82" s="33" t="s">
        <v>28</v>
      </c>
      <c r="P82" s="27" t="s">
        <v>97</v>
      </c>
      <c r="Q82" s="26" t="s">
        <v>83</v>
      </c>
    </row>
    <row r="83" spans="1:17" s="26" customFormat="1" ht="31.5" x14ac:dyDescent="0.25">
      <c r="A83" s="108" t="str">
        <f>IF(TRIM(G83)&lt;&gt;"",COUNTA(G$16:$G83)&amp;"","")</f>
        <v>60</v>
      </c>
      <c r="B83" s="60" t="s">
        <v>81</v>
      </c>
      <c r="C83" s="60"/>
      <c r="D83" s="49" t="s">
        <v>75</v>
      </c>
      <c r="E83" s="50" t="s">
        <v>15</v>
      </c>
      <c r="F83" s="50"/>
      <c r="G83" s="51">
        <v>18.2</v>
      </c>
      <c r="H83" s="75">
        <f t="shared" si="0"/>
        <v>0</v>
      </c>
      <c r="I83" s="51"/>
      <c r="J83" s="58"/>
      <c r="K83" s="75">
        <f t="shared" si="1"/>
        <v>0</v>
      </c>
      <c r="L83" s="51">
        <f t="shared" si="2"/>
        <v>0</v>
      </c>
      <c r="M83" s="58">
        <f t="shared" si="3"/>
        <v>0</v>
      </c>
      <c r="N83" s="105" t="s">
        <v>124</v>
      </c>
      <c r="O83" s="33" t="s">
        <v>29</v>
      </c>
      <c r="P83" s="27" t="s">
        <v>97</v>
      </c>
      <c r="Q83" s="26" t="s">
        <v>82</v>
      </c>
    </row>
    <row r="84" spans="1:17" x14ac:dyDescent="0.25">
      <c r="A84" s="106" t="str">
        <f>IF(TRIM(G84)&lt;&gt;"",COUNTA(G$16:$G84)&amp;"","")</f>
        <v>61</v>
      </c>
      <c r="B84" s="59"/>
      <c r="C84" s="59"/>
      <c r="D84" s="53" t="s">
        <v>111</v>
      </c>
      <c r="E84" s="54" t="s">
        <v>22</v>
      </c>
      <c r="F84" s="54">
        <v>1.03</v>
      </c>
      <c r="G84" s="55">
        <f>расчет!L49*F66</f>
        <v>1</v>
      </c>
      <c r="H84" s="78">
        <f t="shared" ref="H84:H147" si="4">I84+J84</f>
        <v>0</v>
      </c>
      <c r="I84" s="63"/>
      <c r="J84" s="55"/>
      <c r="K84" s="78">
        <f t="shared" ref="K84:K147" si="5">L84+M84</f>
        <v>0</v>
      </c>
      <c r="L84" s="63">
        <f t="shared" ref="L84:L147" si="6">I84*G84</f>
        <v>0</v>
      </c>
      <c r="M84" s="55">
        <f t="shared" ref="M84:M147" si="7">J84*G84</f>
        <v>0</v>
      </c>
      <c r="N84" s="107" t="s">
        <v>124</v>
      </c>
      <c r="O84" s="32"/>
      <c r="P84" s="4"/>
    </row>
    <row r="85" spans="1:17" s="26" customFormat="1" ht="31.5" x14ac:dyDescent="0.25">
      <c r="A85" s="108" t="str">
        <f>IF(TRIM(G85)&lt;&gt;"",COUNTA(G$16:$G85)&amp;"","")</f>
        <v>62</v>
      </c>
      <c r="B85" s="60" t="s">
        <v>81</v>
      </c>
      <c r="C85" s="60"/>
      <c r="D85" s="49" t="s">
        <v>76</v>
      </c>
      <c r="E85" s="50" t="s">
        <v>15</v>
      </c>
      <c r="F85" s="50"/>
      <c r="G85" s="51">
        <f>G83</f>
        <v>18.2</v>
      </c>
      <c r="H85" s="75">
        <f t="shared" si="4"/>
        <v>0</v>
      </c>
      <c r="I85" s="51"/>
      <c r="J85" s="58"/>
      <c r="K85" s="75">
        <f t="shared" si="5"/>
        <v>0</v>
      </c>
      <c r="L85" s="51">
        <f t="shared" si="6"/>
        <v>0</v>
      </c>
      <c r="M85" s="58">
        <f t="shared" si="7"/>
        <v>0</v>
      </c>
      <c r="N85" s="104" t="s">
        <v>126</v>
      </c>
      <c r="O85" s="33" t="s">
        <v>29</v>
      </c>
      <c r="P85" s="27" t="s">
        <v>97</v>
      </c>
      <c r="Q85" s="26" t="s">
        <v>83</v>
      </c>
    </row>
    <row r="86" spans="1:17" s="26" customFormat="1" x14ac:dyDescent="0.25">
      <c r="A86" s="108" t="str">
        <f>IF(TRIM(G86)&lt;&gt;"",COUNTA(G$16:$G86)&amp;"","")</f>
        <v>63</v>
      </c>
      <c r="B86" s="60" t="s">
        <v>80</v>
      </c>
      <c r="C86" s="60"/>
      <c r="D86" s="49" t="s">
        <v>77</v>
      </c>
      <c r="E86" s="50" t="s">
        <v>15</v>
      </c>
      <c r="F86" s="50"/>
      <c r="G86" s="51">
        <v>60.73</v>
      </c>
      <c r="H86" s="75">
        <f t="shared" si="4"/>
        <v>0</v>
      </c>
      <c r="I86" s="51"/>
      <c r="J86" s="58"/>
      <c r="K86" s="75">
        <f t="shared" si="5"/>
        <v>0</v>
      </c>
      <c r="L86" s="51">
        <f t="shared" si="6"/>
        <v>0</v>
      </c>
      <c r="M86" s="58">
        <f t="shared" si="7"/>
        <v>0</v>
      </c>
      <c r="N86" s="105" t="s">
        <v>124</v>
      </c>
      <c r="O86" s="33" t="s">
        <v>30</v>
      </c>
      <c r="P86" s="27" t="s">
        <v>97</v>
      </c>
      <c r="Q86" s="26" t="s">
        <v>82</v>
      </c>
    </row>
    <row r="87" spans="1:17" x14ac:dyDescent="0.25">
      <c r="A87" s="106" t="str">
        <f>IF(TRIM(G87)&lt;&gt;"",COUNTA(G$16:$G87)&amp;"","")</f>
        <v>64</v>
      </c>
      <c r="B87" s="59"/>
      <c r="C87" s="59"/>
      <c r="D87" s="53" t="s">
        <v>111</v>
      </c>
      <c r="E87" s="54" t="s">
        <v>22</v>
      </c>
      <c r="F87" s="54">
        <v>1.03</v>
      </c>
      <c r="G87" s="55">
        <f>SUM(расчет!L50:L57)*F69</f>
        <v>2.5099999999999998</v>
      </c>
      <c r="H87" s="78">
        <f t="shared" si="4"/>
        <v>0</v>
      </c>
      <c r="I87" s="63"/>
      <c r="J87" s="55"/>
      <c r="K87" s="78">
        <f t="shared" si="5"/>
        <v>0</v>
      </c>
      <c r="L87" s="63">
        <f t="shared" si="6"/>
        <v>0</v>
      </c>
      <c r="M87" s="55">
        <f t="shared" si="7"/>
        <v>0</v>
      </c>
      <c r="N87" s="107" t="s">
        <v>124</v>
      </c>
      <c r="O87" s="32"/>
      <c r="P87" s="4"/>
    </row>
    <row r="88" spans="1:17" s="26" customFormat="1" ht="31.5" x14ac:dyDescent="0.25">
      <c r="A88" s="108" t="str">
        <f>IF(TRIM(G88)&lt;&gt;"",COUNTA(G$16:$G88)&amp;"","")</f>
        <v>65</v>
      </c>
      <c r="B88" s="60" t="s">
        <v>80</v>
      </c>
      <c r="C88" s="60"/>
      <c r="D88" s="49" t="s">
        <v>78</v>
      </c>
      <c r="E88" s="50" t="s">
        <v>15</v>
      </c>
      <c r="F88" s="50"/>
      <c r="G88" s="51">
        <f>G86</f>
        <v>60.73</v>
      </c>
      <c r="H88" s="75">
        <f t="shared" si="4"/>
        <v>0</v>
      </c>
      <c r="I88" s="51"/>
      <c r="J88" s="58"/>
      <c r="K88" s="75">
        <f t="shared" si="5"/>
        <v>0</v>
      </c>
      <c r="L88" s="51">
        <f t="shared" si="6"/>
        <v>0</v>
      </c>
      <c r="M88" s="58">
        <f t="shared" si="7"/>
        <v>0</v>
      </c>
      <c r="N88" s="104" t="s">
        <v>126</v>
      </c>
      <c r="O88" s="33" t="s">
        <v>30</v>
      </c>
      <c r="P88" s="27" t="s">
        <v>97</v>
      </c>
      <c r="Q88" s="26" t="s">
        <v>83</v>
      </c>
    </row>
    <row r="89" spans="1:17" s="3" customFormat="1" x14ac:dyDescent="0.25">
      <c r="A89" s="97" t="str">
        <f>IF(TRIM(G89)&lt;&gt;"",COUNTA(G$16:$G89)&amp;"","")</f>
        <v/>
      </c>
      <c r="B89" s="40"/>
      <c r="C89" s="40"/>
      <c r="D89" s="40" t="s">
        <v>98</v>
      </c>
      <c r="E89" s="39"/>
      <c r="F89" s="39"/>
      <c r="G89" s="41"/>
      <c r="H89" s="41"/>
      <c r="I89" s="41"/>
      <c r="J89" s="41"/>
      <c r="K89" s="41"/>
      <c r="L89" s="41"/>
      <c r="M89" s="41"/>
      <c r="N89" s="94"/>
      <c r="O89" s="32"/>
    </row>
    <row r="90" spans="1:17" s="3" customFormat="1" x14ac:dyDescent="0.25">
      <c r="A90" s="98" t="str">
        <f>IF(TRIM(G90)&lt;&gt;"",COUNTA(G$16:$G90)&amp;"","")</f>
        <v/>
      </c>
      <c r="B90" s="46"/>
      <c r="C90" s="46"/>
      <c r="D90" s="74" t="s">
        <v>23</v>
      </c>
      <c r="E90" s="45"/>
      <c r="F90" s="45"/>
      <c r="G90" s="46"/>
      <c r="H90" s="46"/>
      <c r="I90" s="46"/>
      <c r="J90" s="46"/>
      <c r="K90" s="46"/>
      <c r="L90" s="46"/>
      <c r="M90" s="46"/>
      <c r="N90" s="99"/>
      <c r="O90" s="32"/>
      <c r="Q90" s="3" t="s">
        <v>59</v>
      </c>
    </row>
    <row r="91" spans="1:17" s="26" customFormat="1" x14ac:dyDescent="0.25">
      <c r="A91" s="100" t="str">
        <f>IF(TRIM(G91)&lt;&gt;"",COUNTA(G$16:$G91)&amp;"","")</f>
        <v>66</v>
      </c>
      <c r="B91" s="48">
        <v>4</v>
      </c>
      <c r="C91" s="48"/>
      <c r="D91" s="49" t="s">
        <v>69</v>
      </c>
      <c r="E91" s="50" t="s">
        <v>15</v>
      </c>
      <c r="F91" s="50"/>
      <c r="G91" s="51">
        <v>86</v>
      </c>
      <c r="H91" s="75">
        <f t="shared" si="4"/>
        <v>0</v>
      </c>
      <c r="I91" s="51"/>
      <c r="J91" s="58"/>
      <c r="K91" s="75">
        <f t="shared" si="5"/>
        <v>0</v>
      </c>
      <c r="L91" s="51">
        <f t="shared" si="6"/>
        <v>0</v>
      </c>
      <c r="M91" s="58">
        <f t="shared" si="7"/>
        <v>0</v>
      </c>
      <c r="N91" s="101" t="s">
        <v>124</v>
      </c>
      <c r="O91" s="33" t="s">
        <v>26</v>
      </c>
      <c r="P91" s="27" t="s">
        <v>99</v>
      </c>
      <c r="Q91" s="26" t="s">
        <v>82</v>
      </c>
    </row>
    <row r="92" spans="1:17" x14ac:dyDescent="0.25">
      <c r="A92" s="102" t="str">
        <f>IF(TRIM(G92)&lt;&gt;"",COUNTA(G$16:$G92)&amp;"","")</f>
        <v>67</v>
      </c>
      <c r="B92" s="52"/>
      <c r="C92" s="52"/>
      <c r="D92" s="53" t="s">
        <v>110</v>
      </c>
      <c r="E92" s="54" t="s">
        <v>22</v>
      </c>
      <c r="F92" s="54">
        <v>1.03</v>
      </c>
      <c r="G92" s="55">
        <f>расчет!L58*F74</f>
        <v>2.66</v>
      </c>
      <c r="H92" s="78">
        <f t="shared" si="4"/>
        <v>0</v>
      </c>
      <c r="I92" s="63"/>
      <c r="J92" s="55"/>
      <c r="K92" s="78">
        <f t="shared" si="5"/>
        <v>0</v>
      </c>
      <c r="L92" s="63">
        <f t="shared" si="6"/>
        <v>0</v>
      </c>
      <c r="M92" s="55">
        <f t="shared" si="7"/>
        <v>0</v>
      </c>
      <c r="N92" s="103" t="s">
        <v>124</v>
      </c>
      <c r="O92" s="32"/>
      <c r="P92" s="4"/>
    </row>
    <row r="93" spans="1:17" s="26" customFormat="1" ht="31.5" x14ac:dyDescent="0.25">
      <c r="A93" s="100" t="str">
        <f>IF(TRIM(G93)&lt;&gt;"",COUNTA(G$16:$G93)&amp;"","")</f>
        <v>68</v>
      </c>
      <c r="B93" s="48">
        <v>4</v>
      </c>
      <c r="C93" s="48"/>
      <c r="D93" s="49" t="s">
        <v>70</v>
      </c>
      <c r="E93" s="57" t="s">
        <v>15</v>
      </c>
      <c r="F93" s="57"/>
      <c r="G93" s="58">
        <f>G91</f>
        <v>86</v>
      </c>
      <c r="H93" s="75">
        <f t="shared" si="4"/>
        <v>0</v>
      </c>
      <c r="I93" s="51"/>
      <c r="J93" s="58"/>
      <c r="K93" s="75">
        <f t="shared" si="5"/>
        <v>0</v>
      </c>
      <c r="L93" s="51">
        <f t="shared" si="6"/>
        <v>0</v>
      </c>
      <c r="M93" s="58">
        <f t="shared" si="7"/>
        <v>0</v>
      </c>
      <c r="N93" s="104" t="s">
        <v>125</v>
      </c>
      <c r="O93" s="33" t="s">
        <v>26</v>
      </c>
      <c r="P93" s="27" t="s">
        <v>99</v>
      </c>
      <c r="Q93" s="26" t="s">
        <v>83</v>
      </c>
    </row>
    <row r="94" spans="1:17" s="26" customFormat="1" ht="31.5" x14ac:dyDescent="0.25">
      <c r="A94" s="100" t="str">
        <f>IF(TRIM(G94)&lt;&gt;"",COUNTA(G$16:$G94)&amp;"","")</f>
        <v>69</v>
      </c>
      <c r="B94" s="48">
        <v>5</v>
      </c>
      <c r="C94" s="48"/>
      <c r="D94" s="49" t="s">
        <v>71</v>
      </c>
      <c r="E94" s="50" t="s">
        <v>15</v>
      </c>
      <c r="F94" s="50"/>
      <c r="G94" s="51">
        <v>325</v>
      </c>
      <c r="H94" s="75">
        <f t="shared" si="4"/>
        <v>0</v>
      </c>
      <c r="I94" s="51"/>
      <c r="J94" s="58"/>
      <c r="K94" s="75">
        <f t="shared" si="5"/>
        <v>0</v>
      </c>
      <c r="L94" s="51">
        <f t="shared" si="6"/>
        <v>0</v>
      </c>
      <c r="M94" s="58">
        <f t="shared" si="7"/>
        <v>0</v>
      </c>
      <c r="N94" s="105" t="s">
        <v>124</v>
      </c>
      <c r="O94" s="33" t="s">
        <v>27</v>
      </c>
      <c r="P94" s="27" t="s">
        <v>99</v>
      </c>
      <c r="Q94" s="26" t="s">
        <v>82</v>
      </c>
    </row>
    <row r="95" spans="1:17" x14ac:dyDescent="0.25">
      <c r="A95" s="106" t="str">
        <f>IF(TRIM(G95)&lt;&gt;"",COUNTA(G$16:$G95)&amp;"","")</f>
        <v>70</v>
      </c>
      <c r="B95" s="59"/>
      <c r="C95" s="59"/>
      <c r="D95" s="53" t="s">
        <v>110</v>
      </c>
      <c r="E95" s="54" t="s">
        <v>22</v>
      </c>
      <c r="F95" s="54">
        <v>1.03</v>
      </c>
      <c r="G95" s="55">
        <f>расчет!L59*F77</f>
        <v>1.6</v>
      </c>
      <c r="H95" s="78">
        <f t="shared" si="4"/>
        <v>0</v>
      </c>
      <c r="I95" s="63"/>
      <c r="J95" s="55"/>
      <c r="K95" s="78">
        <f t="shared" si="5"/>
        <v>0</v>
      </c>
      <c r="L95" s="63">
        <f t="shared" si="6"/>
        <v>0</v>
      </c>
      <c r="M95" s="55">
        <f t="shared" si="7"/>
        <v>0</v>
      </c>
      <c r="N95" s="107" t="s">
        <v>124</v>
      </c>
      <c r="O95" s="32"/>
      <c r="P95" s="4"/>
    </row>
    <row r="96" spans="1:17" x14ac:dyDescent="0.25">
      <c r="A96" s="106" t="str">
        <f>IF(TRIM(G96)&lt;&gt;"",COUNTA(G$16:$G96)&amp;"","")</f>
        <v>71</v>
      </c>
      <c r="B96" s="59"/>
      <c r="C96" s="59"/>
      <c r="D96" s="53" t="s">
        <v>111</v>
      </c>
      <c r="E96" s="54" t="s">
        <v>22</v>
      </c>
      <c r="F96" s="54">
        <v>1.03</v>
      </c>
      <c r="G96" s="55">
        <f>расчет!L60*F78</f>
        <v>4.8099999999999996</v>
      </c>
      <c r="H96" s="78">
        <f t="shared" si="4"/>
        <v>0</v>
      </c>
      <c r="I96" s="63"/>
      <c r="J96" s="55"/>
      <c r="K96" s="78">
        <f t="shared" si="5"/>
        <v>0</v>
      </c>
      <c r="L96" s="63">
        <f t="shared" si="6"/>
        <v>0</v>
      </c>
      <c r="M96" s="55">
        <f t="shared" si="7"/>
        <v>0</v>
      </c>
      <c r="N96" s="107" t="s">
        <v>124</v>
      </c>
      <c r="O96" s="32"/>
      <c r="P96" s="4"/>
    </row>
    <row r="97" spans="1:17" s="26" customFormat="1" ht="31.5" x14ac:dyDescent="0.25">
      <c r="A97" s="108" t="str">
        <f>IF(TRIM(G97)&lt;&gt;"",COUNTA(G$16:$G97)&amp;"","")</f>
        <v>72</v>
      </c>
      <c r="B97" s="60" t="s">
        <v>79</v>
      </c>
      <c r="C97" s="60"/>
      <c r="D97" s="49" t="s">
        <v>72</v>
      </c>
      <c r="E97" s="57" t="s">
        <v>15</v>
      </c>
      <c r="F97" s="57"/>
      <c r="G97" s="58">
        <f>G94</f>
        <v>325</v>
      </c>
      <c r="H97" s="75">
        <f t="shared" si="4"/>
        <v>0</v>
      </c>
      <c r="I97" s="51"/>
      <c r="J97" s="58"/>
      <c r="K97" s="75">
        <f t="shared" si="5"/>
        <v>0</v>
      </c>
      <c r="L97" s="51">
        <f t="shared" si="6"/>
        <v>0</v>
      </c>
      <c r="M97" s="58">
        <f t="shared" si="7"/>
        <v>0</v>
      </c>
      <c r="N97" s="104" t="s">
        <v>125</v>
      </c>
      <c r="O97" s="33" t="s">
        <v>27</v>
      </c>
      <c r="P97" s="27" t="s">
        <v>99</v>
      </c>
      <c r="Q97" s="26" t="s">
        <v>83</v>
      </c>
    </row>
    <row r="98" spans="1:17" s="26" customFormat="1" x14ac:dyDescent="0.25">
      <c r="A98" s="108" t="str">
        <f>IF(TRIM(G98)&lt;&gt;"",COUNTA(G$16:$G98)&amp;"","")</f>
        <v>73</v>
      </c>
      <c r="B98" s="60" t="s">
        <v>68</v>
      </c>
      <c r="C98" s="60"/>
      <c r="D98" s="49" t="s">
        <v>73</v>
      </c>
      <c r="E98" s="50" t="s">
        <v>15</v>
      </c>
      <c r="F98" s="50"/>
      <c r="G98" s="51">
        <v>49</v>
      </c>
      <c r="H98" s="75">
        <f t="shared" si="4"/>
        <v>0</v>
      </c>
      <c r="I98" s="51"/>
      <c r="J98" s="58"/>
      <c r="K98" s="75">
        <f t="shared" si="5"/>
        <v>0</v>
      </c>
      <c r="L98" s="51">
        <f t="shared" si="6"/>
        <v>0</v>
      </c>
      <c r="M98" s="58">
        <f t="shared" si="7"/>
        <v>0</v>
      </c>
      <c r="N98" s="105" t="s">
        <v>124</v>
      </c>
      <c r="O98" s="33" t="s">
        <v>28</v>
      </c>
      <c r="P98" s="27" t="s">
        <v>99</v>
      </c>
      <c r="Q98" s="26" t="s">
        <v>82</v>
      </c>
    </row>
    <row r="99" spans="1:17" x14ac:dyDescent="0.25">
      <c r="A99" s="106" t="str">
        <f>IF(TRIM(G99)&lt;&gt;"",COUNTA(G$16:$G99)&amp;"","")</f>
        <v>74</v>
      </c>
      <c r="B99" s="59"/>
      <c r="C99" s="59"/>
      <c r="D99" s="53" t="s">
        <v>111</v>
      </c>
      <c r="E99" s="54" t="s">
        <v>22</v>
      </c>
      <c r="F99" s="54">
        <v>1.03</v>
      </c>
      <c r="G99" s="55">
        <f>(расчет!L61+расчет!L62)*F81</f>
        <v>3.55</v>
      </c>
      <c r="H99" s="78">
        <f t="shared" si="4"/>
        <v>0</v>
      </c>
      <c r="I99" s="63"/>
      <c r="J99" s="55"/>
      <c r="K99" s="78">
        <f t="shared" si="5"/>
        <v>0</v>
      </c>
      <c r="L99" s="63">
        <f t="shared" si="6"/>
        <v>0</v>
      </c>
      <c r="M99" s="55">
        <f t="shared" si="7"/>
        <v>0</v>
      </c>
      <c r="N99" s="107" t="s">
        <v>124</v>
      </c>
      <c r="O99" s="32"/>
      <c r="P99" s="4"/>
    </row>
    <row r="100" spans="1:17" s="26" customFormat="1" ht="31.5" x14ac:dyDescent="0.25">
      <c r="A100" s="109" t="str">
        <f>IF(TRIM(G100)&lt;&gt;"",COUNTA(G$16:$G100)&amp;"","")</f>
        <v>75</v>
      </c>
      <c r="B100" s="61">
        <v>9</v>
      </c>
      <c r="C100" s="61"/>
      <c r="D100" s="49" t="s">
        <v>74</v>
      </c>
      <c r="E100" s="50" t="s">
        <v>15</v>
      </c>
      <c r="F100" s="50"/>
      <c r="G100" s="51">
        <f>G98</f>
        <v>49</v>
      </c>
      <c r="H100" s="75">
        <f t="shared" si="4"/>
        <v>0</v>
      </c>
      <c r="I100" s="51"/>
      <c r="J100" s="58"/>
      <c r="K100" s="75">
        <f t="shared" si="5"/>
        <v>0</v>
      </c>
      <c r="L100" s="51">
        <f t="shared" si="6"/>
        <v>0</v>
      </c>
      <c r="M100" s="58">
        <f t="shared" si="7"/>
        <v>0</v>
      </c>
      <c r="N100" s="104" t="s">
        <v>125</v>
      </c>
      <c r="O100" s="33" t="s">
        <v>28</v>
      </c>
      <c r="P100" s="27" t="s">
        <v>99</v>
      </c>
      <c r="Q100" s="26" t="s">
        <v>83</v>
      </c>
    </row>
    <row r="101" spans="1:17" s="26" customFormat="1" ht="31.5" x14ac:dyDescent="0.25">
      <c r="A101" s="108" t="str">
        <f>IF(TRIM(G101)&lt;&gt;"",COUNTA(G$16:$G101)&amp;"","")</f>
        <v>76</v>
      </c>
      <c r="B101" s="60" t="s">
        <v>81</v>
      </c>
      <c r="C101" s="60"/>
      <c r="D101" s="49" t="s">
        <v>75</v>
      </c>
      <c r="E101" s="50" t="s">
        <v>15</v>
      </c>
      <c r="F101" s="50"/>
      <c r="G101" s="51">
        <v>2</v>
      </c>
      <c r="H101" s="75">
        <f t="shared" si="4"/>
        <v>0</v>
      </c>
      <c r="I101" s="51"/>
      <c r="J101" s="58"/>
      <c r="K101" s="75">
        <f t="shared" si="5"/>
        <v>0</v>
      </c>
      <c r="L101" s="51">
        <f t="shared" si="6"/>
        <v>0</v>
      </c>
      <c r="M101" s="58">
        <f t="shared" si="7"/>
        <v>0</v>
      </c>
      <c r="N101" s="105" t="s">
        <v>124</v>
      </c>
      <c r="O101" s="33" t="s">
        <v>29</v>
      </c>
      <c r="P101" s="27" t="s">
        <v>99</v>
      </c>
      <c r="Q101" s="26" t="s">
        <v>82</v>
      </c>
    </row>
    <row r="102" spans="1:17" x14ac:dyDescent="0.25">
      <c r="A102" s="106" t="str">
        <f>IF(TRIM(G102)&lt;&gt;"",COUNTA(G$16:$G102)&amp;"","")</f>
        <v>77</v>
      </c>
      <c r="B102" s="59"/>
      <c r="C102" s="59"/>
      <c r="D102" s="53" t="s">
        <v>111</v>
      </c>
      <c r="E102" s="54" t="s">
        <v>22</v>
      </c>
      <c r="F102" s="54">
        <v>1.03</v>
      </c>
      <c r="G102" s="55">
        <f>расчет!L63*F84</f>
        <v>0.59</v>
      </c>
      <c r="H102" s="78">
        <f t="shared" si="4"/>
        <v>0</v>
      </c>
      <c r="I102" s="63"/>
      <c r="J102" s="55"/>
      <c r="K102" s="78">
        <f t="shared" si="5"/>
        <v>0</v>
      </c>
      <c r="L102" s="63">
        <f t="shared" si="6"/>
        <v>0</v>
      </c>
      <c r="M102" s="55">
        <f t="shared" si="7"/>
        <v>0</v>
      </c>
      <c r="N102" s="107" t="s">
        <v>124</v>
      </c>
      <c r="O102" s="32"/>
      <c r="P102" s="4"/>
    </row>
    <row r="103" spans="1:17" s="26" customFormat="1" ht="31.5" x14ac:dyDescent="0.25">
      <c r="A103" s="108" t="str">
        <f>IF(TRIM(G103)&lt;&gt;"",COUNTA(G$16:$G103)&amp;"","")</f>
        <v>78</v>
      </c>
      <c r="B103" s="60" t="s">
        <v>81</v>
      </c>
      <c r="C103" s="60"/>
      <c r="D103" s="49" t="s">
        <v>76</v>
      </c>
      <c r="E103" s="50" t="s">
        <v>15</v>
      </c>
      <c r="F103" s="50"/>
      <c r="G103" s="51">
        <f>G101</f>
        <v>2</v>
      </c>
      <c r="H103" s="75">
        <f t="shared" si="4"/>
        <v>0</v>
      </c>
      <c r="I103" s="51"/>
      <c r="J103" s="58"/>
      <c r="K103" s="75">
        <f t="shared" si="5"/>
        <v>0</v>
      </c>
      <c r="L103" s="51">
        <f t="shared" si="6"/>
        <v>0</v>
      </c>
      <c r="M103" s="58">
        <f t="shared" si="7"/>
        <v>0</v>
      </c>
      <c r="N103" s="104" t="s">
        <v>126</v>
      </c>
      <c r="O103" s="33" t="s">
        <v>29</v>
      </c>
      <c r="P103" s="27" t="s">
        <v>99</v>
      </c>
      <c r="Q103" s="26" t="s">
        <v>83</v>
      </c>
    </row>
    <row r="104" spans="1:17" s="26" customFormat="1" x14ac:dyDescent="0.25">
      <c r="A104" s="108" t="str">
        <f>IF(TRIM(G104)&lt;&gt;"",COUNTA(G$16:$G104)&amp;"","")</f>
        <v>79</v>
      </c>
      <c r="B104" s="60" t="s">
        <v>80</v>
      </c>
      <c r="C104" s="60"/>
      <c r="D104" s="49" t="s">
        <v>77</v>
      </c>
      <c r="E104" s="50" t="s">
        <v>15</v>
      </c>
      <c r="F104" s="50"/>
      <c r="G104" s="51">
        <v>49</v>
      </c>
      <c r="H104" s="75">
        <f t="shared" si="4"/>
        <v>0</v>
      </c>
      <c r="I104" s="51"/>
      <c r="J104" s="58"/>
      <c r="K104" s="75">
        <f t="shared" si="5"/>
        <v>0</v>
      </c>
      <c r="L104" s="51">
        <f t="shared" si="6"/>
        <v>0</v>
      </c>
      <c r="M104" s="58">
        <f t="shared" si="7"/>
        <v>0</v>
      </c>
      <c r="N104" s="105"/>
      <c r="O104" s="33" t="s">
        <v>30</v>
      </c>
      <c r="P104" s="27" t="s">
        <v>99</v>
      </c>
      <c r="Q104" s="26" t="s">
        <v>82</v>
      </c>
    </row>
    <row r="105" spans="1:17" x14ac:dyDescent="0.25">
      <c r="A105" s="106" t="str">
        <f>IF(TRIM(G105)&lt;&gt;"",COUNTA(G$16:$G105)&amp;"","")</f>
        <v>80</v>
      </c>
      <c r="B105" s="59"/>
      <c r="C105" s="59"/>
      <c r="D105" s="53" t="s">
        <v>111</v>
      </c>
      <c r="E105" s="54" t="s">
        <v>22</v>
      </c>
      <c r="F105" s="54">
        <v>1.03</v>
      </c>
      <c r="G105" s="55">
        <f>SUM(расчет!L64:L71)*F87</f>
        <v>2.1800000000000002</v>
      </c>
      <c r="H105" s="78">
        <f t="shared" si="4"/>
        <v>0</v>
      </c>
      <c r="I105" s="63"/>
      <c r="J105" s="55"/>
      <c r="K105" s="78">
        <f t="shared" si="5"/>
        <v>0</v>
      </c>
      <c r="L105" s="63">
        <f t="shared" si="6"/>
        <v>0</v>
      </c>
      <c r="M105" s="55">
        <f t="shared" si="7"/>
        <v>0</v>
      </c>
      <c r="N105" s="107" t="s">
        <v>124</v>
      </c>
      <c r="O105" s="32"/>
      <c r="P105" s="4"/>
    </row>
    <row r="106" spans="1:17" s="26" customFormat="1" ht="31.5" x14ac:dyDescent="0.25">
      <c r="A106" s="108" t="str">
        <f>IF(TRIM(G106)&lt;&gt;"",COUNTA(G$16:$G106)&amp;"","")</f>
        <v>81</v>
      </c>
      <c r="B106" s="60" t="s">
        <v>80</v>
      </c>
      <c r="C106" s="60"/>
      <c r="D106" s="49" t="s">
        <v>78</v>
      </c>
      <c r="E106" s="50" t="s">
        <v>15</v>
      </c>
      <c r="F106" s="50"/>
      <c r="G106" s="51">
        <f>G104</f>
        <v>49</v>
      </c>
      <c r="H106" s="75">
        <f t="shared" si="4"/>
        <v>0</v>
      </c>
      <c r="I106" s="51"/>
      <c r="J106" s="58"/>
      <c r="K106" s="75">
        <f t="shared" si="5"/>
        <v>0</v>
      </c>
      <c r="L106" s="51">
        <f t="shared" si="6"/>
        <v>0</v>
      </c>
      <c r="M106" s="58">
        <f t="shared" si="7"/>
        <v>0</v>
      </c>
      <c r="N106" s="104" t="s">
        <v>126</v>
      </c>
      <c r="O106" s="33" t="s">
        <v>30</v>
      </c>
      <c r="P106" s="27" t="s">
        <v>99</v>
      </c>
      <c r="Q106" s="26" t="s">
        <v>83</v>
      </c>
    </row>
    <row r="107" spans="1:17" s="3" customFormat="1" x14ac:dyDescent="0.25">
      <c r="A107" s="97" t="str">
        <f>IF(TRIM(G107)&lt;&gt;"",COUNTA(G$16:$G107)&amp;"","")</f>
        <v/>
      </c>
      <c r="B107" s="40"/>
      <c r="C107" s="40"/>
      <c r="D107" s="40" t="s">
        <v>100</v>
      </c>
      <c r="E107" s="39"/>
      <c r="F107" s="39"/>
      <c r="G107" s="41"/>
      <c r="H107" s="41"/>
      <c r="I107" s="41"/>
      <c r="J107" s="41"/>
      <c r="K107" s="41"/>
      <c r="L107" s="41"/>
      <c r="M107" s="41"/>
      <c r="N107" s="94"/>
      <c r="O107" s="32"/>
    </row>
    <row r="108" spans="1:17" s="3" customFormat="1" x14ac:dyDescent="0.25">
      <c r="A108" s="98" t="str">
        <f>IF(TRIM(G108)&lt;&gt;"",COUNTA(G$16:$G108)&amp;"","")</f>
        <v/>
      </c>
      <c r="B108" s="46"/>
      <c r="C108" s="46"/>
      <c r="D108" s="74" t="s">
        <v>23</v>
      </c>
      <c r="E108" s="45"/>
      <c r="F108" s="45"/>
      <c r="G108" s="46"/>
      <c r="H108" s="46"/>
      <c r="I108" s="46"/>
      <c r="J108" s="46"/>
      <c r="K108" s="46"/>
      <c r="L108" s="46"/>
      <c r="M108" s="46"/>
      <c r="N108" s="99"/>
      <c r="O108" s="32"/>
      <c r="Q108" s="3" t="s">
        <v>59</v>
      </c>
    </row>
    <row r="109" spans="1:17" s="26" customFormat="1" x14ac:dyDescent="0.25">
      <c r="A109" s="100" t="str">
        <f>IF(TRIM(G109)&lt;&gt;"",COUNTA(G$16:$G109)&amp;"","")</f>
        <v>82</v>
      </c>
      <c r="B109" s="48">
        <v>4</v>
      </c>
      <c r="C109" s="48"/>
      <c r="D109" s="49" t="s">
        <v>69</v>
      </c>
      <c r="E109" s="50" t="s">
        <v>15</v>
      </c>
      <c r="F109" s="50"/>
      <c r="G109" s="51">
        <v>86</v>
      </c>
      <c r="H109" s="75">
        <f t="shared" si="4"/>
        <v>0</v>
      </c>
      <c r="I109" s="51"/>
      <c r="J109" s="58"/>
      <c r="K109" s="75">
        <f t="shared" si="5"/>
        <v>0</v>
      </c>
      <c r="L109" s="51">
        <f t="shared" si="6"/>
        <v>0</v>
      </c>
      <c r="M109" s="58">
        <f t="shared" si="7"/>
        <v>0</v>
      </c>
      <c r="N109" s="101" t="s">
        <v>124</v>
      </c>
      <c r="O109" s="33" t="s">
        <v>26</v>
      </c>
      <c r="P109" s="27" t="s">
        <v>101</v>
      </c>
      <c r="Q109" s="26" t="s">
        <v>82</v>
      </c>
    </row>
    <row r="110" spans="1:17" x14ac:dyDescent="0.25">
      <c r="A110" s="102" t="str">
        <f>IF(TRIM(G110)&lt;&gt;"",COUNTA(G$16:$G110)&amp;"","")</f>
        <v>83</v>
      </c>
      <c r="B110" s="52"/>
      <c r="C110" s="52"/>
      <c r="D110" s="53" t="s">
        <v>110</v>
      </c>
      <c r="E110" s="54" t="s">
        <v>22</v>
      </c>
      <c r="F110" s="54">
        <v>1.03</v>
      </c>
      <c r="G110" s="55">
        <f>расчет!L58*F74</f>
        <v>2.66</v>
      </c>
      <c r="H110" s="78">
        <f t="shared" si="4"/>
        <v>0</v>
      </c>
      <c r="I110" s="63"/>
      <c r="J110" s="55"/>
      <c r="K110" s="78">
        <f t="shared" si="5"/>
        <v>0</v>
      </c>
      <c r="L110" s="63">
        <f t="shared" si="6"/>
        <v>0</v>
      </c>
      <c r="M110" s="55">
        <f t="shared" si="7"/>
        <v>0</v>
      </c>
      <c r="N110" s="103" t="s">
        <v>124</v>
      </c>
      <c r="O110" s="32"/>
      <c r="P110" s="4"/>
    </row>
    <row r="111" spans="1:17" s="26" customFormat="1" ht="31.5" x14ac:dyDescent="0.25">
      <c r="A111" s="100" t="str">
        <f>IF(TRIM(G111)&lt;&gt;"",COUNTA(G$16:$G111)&amp;"","")</f>
        <v>84</v>
      </c>
      <c r="B111" s="48">
        <v>4</v>
      </c>
      <c r="C111" s="48"/>
      <c r="D111" s="49" t="s">
        <v>70</v>
      </c>
      <c r="E111" s="57" t="s">
        <v>15</v>
      </c>
      <c r="F111" s="57"/>
      <c r="G111" s="58">
        <f>G91</f>
        <v>86</v>
      </c>
      <c r="H111" s="75">
        <f t="shared" si="4"/>
        <v>0</v>
      </c>
      <c r="I111" s="51"/>
      <c r="J111" s="58"/>
      <c r="K111" s="75">
        <f t="shared" si="5"/>
        <v>0</v>
      </c>
      <c r="L111" s="51">
        <f t="shared" si="6"/>
        <v>0</v>
      </c>
      <c r="M111" s="58">
        <f t="shared" si="7"/>
        <v>0</v>
      </c>
      <c r="N111" s="104" t="s">
        <v>125</v>
      </c>
      <c r="O111" s="33" t="s">
        <v>26</v>
      </c>
      <c r="P111" s="27" t="s">
        <v>101</v>
      </c>
      <c r="Q111" s="26" t="s">
        <v>83</v>
      </c>
    </row>
    <row r="112" spans="1:17" s="26" customFormat="1" ht="31.5" x14ac:dyDescent="0.25">
      <c r="A112" s="100" t="str">
        <f>IF(TRIM(G112)&lt;&gt;"",COUNTA(G$16:$G112)&amp;"","")</f>
        <v>85</v>
      </c>
      <c r="B112" s="48">
        <v>5</v>
      </c>
      <c r="C112" s="48"/>
      <c r="D112" s="49" t="s">
        <v>71</v>
      </c>
      <c r="E112" s="50" t="s">
        <v>15</v>
      </c>
      <c r="F112" s="50"/>
      <c r="G112" s="51">
        <v>325</v>
      </c>
      <c r="H112" s="75">
        <f t="shared" si="4"/>
        <v>0</v>
      </c>
      <c r="I112" s="51"/>
      <c r="J112" s="58"/>
      <c r="K112" s="75">
        <f t="shared" si="5"/>
        <v>0</v>
      </c>
      <c r="L112" s="51">
        <f t="shared" si="6"/>
        <v>0</v>
      </c>
      <c r="M112" s="58">
        <f t="shared" si="7"/>
        <v>0</v>
      </c>
      <c r="N112" s="105" t="s">
        <v>124</v>
      </c>
      <c r="O112" s="33" t="s">
        <v>27</v>
      </c>
      <c r="P112" s="27" t="s">
        <v>101</v>
      </c>
      <c r="Q112" s="26" t="s">
        <v>82</v>
      </c>
    </row>
    <row r="113" spans="1:17" x14ac:dyDescent="0.25">
      <c r="A113" s="106" t="str">
        <f>IF(TRIM(G113)&lt;&gt;"",COUNTA(G$16:$G113)&amp;"","")</f>
        <v>86</v>
      </c>
      <c r="B113" s="59"/>
      <c r="C113" s="59"/>
      <c r="D113" s="53" t="s">
        <v>110</v>
      </c>
      <c r="E113" s="54" t="s">
        <v>22</v>
      </c>
      <c r="F113" s="54">
        <v>1.03</v>
      </c>
      <c r="G113" s="55">
        <f>расчет!L59*F77</f>
        <v>1.6</v>
      </c>
      <c r="H113" s="78">
        <f t="shared" si="4"/>
        <v>0</v>
      </c>
      <c r="I113" s="63"/>
      <c r="J113" s="55"/>
      <c r="K113" s="78">
        <f t="shared" si="5"/>
        <v>0</v>
      </c>
      <c r="L113" s="63">
        <f t="shared" si="6"/>
        <v>0</v>
      </c>
      <c r="M113" s="55">
        <f t="shared" si="7"/>
        <v>0</v>
      </c>
      <c r="N113" s="107" t="s">
        <v>124</v>
      </c>
      <c r="O113" s="32"/>
      <c r="P113" s="4"/>
    </row>
    <row r="114" spans="1:17" x14ac:dyDescent="0.25">
      <c r="A114" s="106" t="str">
        <f>IF(TRIM(G114)&lt;&gt;"",COUNTA(G$16:$G114)&amp;"","")</f>
        <v>87</v>
      </c>
      <c r="B114" s="59"/>
      <c r="C114" s="59"/>
      <c r="D114" s="53" t="s">
        <v>111</v>
      </c>
      <c r="E114" s="54" t="s">
        <v>22</v>
      </c>
      <c r="F114" s="54">
        <v>1.03</v>
      </c>
      <c r="G114" s="55">
        <f>расчет!L60*F78</f>
        <v>4.8099999999999996</v>
      </c>
      <c r="H114" s="78">
        <f t="shared" si="4"/>
        <v>0</v>
      </c>
      <c r="I114" s="63"/>
      <c r="J114" s="55"/>
      <c r="K114" s="78">
        <f t="shared" si="5"/>
        <v>0</v>
      </c>
      <c r="L114" s="63">
        <f t="shared" si="6"/>
        <v>0</v>
      </c>
      <c r="M114" s="55">
        <f t="shared" si="7"/>
        <v>0</v>
      </c>
      <c r="N114" s="107" t="s">
        <v>124</v>
      </c>
      <c r="O114" s="32"/>
      <c r="P114" s="4"/>
    </row>
    <row r="115" spans="1:17" s="26" customFormat="1" ht="31.5" x14ac:dyDescent="0.25">
      <c r="A115" s="108" t="str">
        <f>IF(TRIM(G115)&lt;&gt;"",COUNTA(G$16:$G115)&amp;"","")</f>
        <v>88</v>
      </c>
      <c r="B115" s="60" t="s">
        <v>79</v>
      </c>
      <c r="C115" s="60"/>
      <c r="D115" s="49" t="s">
        <v>72</v>
      </c>
      <c r="E115" s="57" t="s">
        <v>15</v>
      </c>
      <c r="F115" s="57"/>
      <c r="G115" s="58">
        <f>G94</f>
        <v>325</v>
      </c>
      <c r="H115" s="75">
        <f t="shared" si="4"/>
        <v>0</v>
      </c>
      <c r="I115" s="51"/>
      <c r="J115" s="58"/>
      <c r="K115" s="75">
        <f t="shared" si="5"/>
        <v>0</v>
      </c>
      <c r="L115" s="51">
        <f t="shared" si="6"/>
        <v>0</v>
      </c>
      <c r="M115" s="58">
        <f t="shared" si="7"/>
        <v>0</v>
      </c>
      <c r="N115" s="104" t="s">
        <v>125</v>
      </c>
      <c r="O115" s="33" t="s">
        <v>27</v>
      </c>
      <c r="P115" s="27" t="s">
        <v>101</v>
      </c>
      <c r="Q115" s="26" t="s">
        <v>83</v>
      </c>
    </row>
    <row r="116" spans="1:17" s="26" customFormat="1" x14ac:dyDescent="0.25">
      <c r="A116" s="108" t="str">
        <f>IF(TRIM(G116)&lt;&gt;"",COUNTA(G$16:$G116)&amp;"","")</f>
        <v>89</v>
      </c>
      <c r="B116" s="60" t="s">
        <v>68</v>
      </c>
      <c r="C116" s="60"/>
      <c r="D116" s="49" t="s">
        <v>73</v>
      </c>
      <c r="E116" s="50" t="s">
        <v>15</v>
      </c>
      <c r="F116" s="50"/>
      <c r="G116" s="51">
        <v>49</v>
      </c>
      <c r="H116" s="75">
        <f t="shared" si="4"/>
        <v>0</v>
      </c>
      <c r="I116" s="51"/>
      <c r="J116" s="58"/>
      <c r="K116" s="75">
        <f t="shared" si="5"/>
        <v>0</v>
      </c>
      <c r="L116" s="51">
        <f t="shared" si="6"/>
        <v>0</v>
      </c>
      <c r="M116" s="58">
        <f t="shared" si="7"/>
        <v>0</v>
      </c>
      <c r="N116" s="105" t="s">
        <v>124</v>
      </c>
      <c r="O116" s="33" t="s">
        <v>28</v>
      </c>
      <c r="P116" s="27" t="s">
        <v>101</v>
      </c>
      <c r="Q116" s="26" t="s">
        <v>82</v>
      </c>
    </row>
    <row r="117" spans="1:17" x14ac:dyDescent="0.25">
      <c r="A117" s="106" t="str">
        <f>IF(TRIM(G117)&lt;&gt;"",COUNTA(G$16:$G117)&amp;"","")</f>
        <v>90</v>
      </c>
      <c r="B117" s="59"/>
      <c r="C117" s="59"/>
      <c r="D117" s="53" t="s">
        <v>111</v>
      </c>
      <c r="E117" s="54" t="s">
        <v>22</v>
      </c>
      <c r="F117" s="54">
        <v>1.03</v>
      </c>
      <c r="G117" s="56">
        <f>(расчет!L61+расчет!L62)*F81</f>
        <v>3.55</v>
      </c>
      <c r="H117" s="79">
        <f t="shared" si="4"/>
        <v>0</v>
      </c>
      <c r="I117" s="62"/>
      <c r="J117" s="56"/>
      <c r="K117" s="79">
        <f t="shared" si="5"/>
        <v>0</v>
      </c>
      <c r="L117" s="62">
        <f t="shared" si="6"/>
        <v>0</v>
      </c>
      <c r="M117" s="56">
        <f t="shared" si="7"/>
        <v>0</v>
      </c>
      <c r="N117" s="107" t="s">
        <v>124</v>
      </c>
      <c r="O117" s="32"/>
      <c r="P117" s="4"/>
    </row>
    <row r="118" spans="1:17" s="26" customFormat="1" ht="31.5" x14ac:dyDescent="0.25">
      <c r="A118" s="109" t="str">
        <f>IF(TRIM(G118)&lt;&gt;"",COUNTA(G$16:$G118)&amp;"","")</f>
        <v>91</v>
      </c>
      <c r="B118" s="61">
        <v>9</v>
      </c>
      <c r="C118" s="61"/>
      <c r="D118" s="49" t="s">
        <v>74</v>
      </c>
      <c r="E118" s="50" t="s">
        <v>15</v>
      </c>
      <c r="F118" s="50"/>
      <c r="G118" s="51">
        <f>G98</f>
        <v>49</v>
      </c>
      <c r="H118" s="75">
        <f t="shared" si="4"/>
        <v>0</v>
      </c>
      <c r="I118" s="51"/>
      <c r="J118" s="58"/>
      <c r="K118" s="75">
        <f t="shared" si="5"/>
        <v>0</v>
      </c>
      <c r="L118" s="51">
        <f t="shared" si="6"/>
        <v>0</v>
      </c>
      <c r="M118" s="58">
        <f t="shared" si="7"/>
        <v>0</v>
      </c>
      <c r="N118" s="104" t="s">
        <v>125</v>
      </c>
      <c r="O118" s="33" t="s">
        <v>28</v>
      </c>
      <c r="P118" s="27" t="s">
        <v>101</v>
      </c>
      <c r="Q118" s="26" t="s">
        <v>83</v>
      </c>
    </row>
    <row r="119" spans="1:17" s="26" customFormat="1" ht="31.5" x14ac:dyDescent="0.25">
      <c r="A119" s="108" t="str">
        <f>IF(TRIM(G119)&lt;&gt;"",COUNTA(G$16:$G119)&amp;"","")</f>
        <v>92</v>
      </c>
      <c r="B119" s="60" t="s">
        <v>81</v>
      </c>
      <c r="C119" s="60"/>
      <c r="D119" s="49" t="s">
        <v>75</v>
      </c>
      <c r="E119" s="50" t="s">
        <v>15</v>
      </c>
      <c r="F119" s="50"/>
      <c r="G119" s="51">
        <v>2</v>
      </c>
      <c r="H119" s="75">
        <f t="shared" si="4"/>
        <v>0</v>
      </c>
      <c r="I119" s="51"/>
      <c r="J119" s="58"/>
      <c r="K119" s="75">
        <f t="shared" si="5"/>
        <v>0</v>
      </c>
      <c r="L119" s="51">
        <f t="shared" si="6"/>
        <v>0</v>
      </c>
      <c r="M119" s="58">
        <f t="shared" si="7"/>
        <v>0</v>
      </c>
      <c r="N119" s="105" t="s">
        <v>124</v>
      </c>
      <c r="O119" s="33" t="s">
        <v>29</v>
      </c>
      <c r="P119" s="27" t="s">
        <v>101</v>
      </c>
      <c r="Q119" s="26" t="s">
        <v>82</v>
      </c>
    </row>
    <row r="120" spans="1:17" x14ac:dyDescent="0.25">
      <c r="A120" s="106" t="str">
        <f>IF(TRIM(G120)&lt;&gt;"",COUNTA(G$16:$G120)&amp;"","")</f>
        <v>93</v>
      </c>
      <c r="B120" s="59"/>
      <c r="C120" s="59"/>
      <c r="D120" s="53" t="s">
        <v>111</v>
      </c>
      <c r="E120" s="54" t="s">
        <v>22</v>
      </c>
      <c r="F120" s="54">
        <v>1.03</v>
      </c>
      <c r="G120" s="56">
        <f>расчет!L63*F84</f>
        <v>0.59</v>
      </c>
      <c r="H120" s="79">
        <f t="shared" si="4"/>
        <v>0</v>
      </c>
      <c r="I120" s="62"/>
      <c r="J120" s="56"/>
      <c r="K120" s="79">
        <f t="shared" si="5"/>
        <v>0</v>
      </c>
      <c r="L120" s="62">
        <f t="shared" si="6"/>
        <v>0</v>
      </c>
      <c r="M120" s="56">
        <f t="shared" si="7"/>
        <v>0</v>
      </c>
      <c r="N120" s="110" t="s">
        <v>124</v>
      </c>
      <c r="O120" s="32"/>
      <c r="P120" s="4"/>
    </row>
    <row r="121" spans="1:17" s="26" customFormat="1" ht="31.5" x14ac:dyDescent="0.25">
      <c r="A121" s="108" t="str">
        <f>IF(TRIM(G121)&lt;&gt;"",COUNTA(G$16:$G121)&amp;"","")</f>
        <v>94</v>
      </c>
      <c r="B121" s="60" t="s">
        <v>81</v>
      </c>
      <c r="C121" s="60"/>
      <c r="D121" s="49" t="s">
        <v>76</v>
      </c>
      <c r="E121" s="50" t="s">
        <v>15</v>
      </c>
      <c r="F121" s="50"/>
      <c r="G121" s="51">
        <f>G101</f>
        <v>2</v>
      </c>
      <c r="H121" s="75">
        <f t="shared" si="4"/>
        <v>0</v>
      </c>
      <c r="I121" s="51"/>
      <c r="J121" s="58"/>
      <c r="K121" s="75">
        <f t="shared" si="5"/>
        <v>0</v>
      </c>
      <c r="L121" s="51">
        <f t="shared" si="6"/>
        <v>0</v>
      </c>
      <c r="M121" s="58">
        <f t="shared" si="7"/>
        <v>0</v>
      </c>
      <c r="N121" s="104" t="s">
        <v>126</v>
      </c>
      <c r="O121" s="33" t="s">
        <v>29</v>
      </c>
      <c r="P121" s="27" t="s">
        <v>101</v>
      </c>
      <c r="Q121" s="26" t="s">
        <v>83</v>
      </c>
    </row>
    <row r="122" spans="1:17" s="26" customFormat="1" x14ac:dyDescent="0.25">
      <c r="A122" s="108" t="str">
        <f>IF(TRIM(G122)&lt;&gt;"",COUNTA(G$16:$G122)&amp;"","")</f>
        <v>95</v>
      </c>
      <c r="B122" s="60" t="s">
        <v>80</v>
      </c>
      <c r="C122" s="60"/>
      <c r="D122" s="49" t="s">
        <v>77</v>
      </c>
      <c r="E122" s="50" t="s">
        <v>15</v>
      </c>
      <c r="F122" s="50"/>
      <c r="G122" s="51">
        <v>49</v>
      </c>
      <c r="H122" s="75">
        <f t="shared" si="4"/>
        <v>0</v>
      </c>
      <c r="I122" s="51"/>
      <c r="J122" s="58"/>
      <c r="K122" s="75">
        <f t="shared" si="5"/>
        <v>0</v>
      </c>
      <c r="L122" s="51">
        <f t="shared" si="6"/>
        <v>0</v>
      </c>
      <c r="M122" s="58">
        <f t="shared" si="7"/>
        <v>0</v>
      </c>
      <c r="N122" s="105" t="s">
        <v>124</v>
      </c>
      <c r="O122" s="33" t="s">
        <v>30</v>
      </c>
      <c r="P122" s="27" t="s">
        <v>101</v>
      </c>
      <c r="Q122" s="26" t="s">
        <v>82</v>
      </c>
    </row>
    <row r="123" spans="1:17" x14ac:dyDescent="0.25">
      <c r="A123" s="106" t="str">
        <f>IF(TRIM(G123)&lt;&gt;"",COUNTA(G$16:$G123)&amp;"","")</f>
        <v>96</v>
      </c>
      <c r="B123" s="59"/>
      <c r="C123" s="59"/>
      <c r="D123" s="53" t="s">
        <v>111</v>
      </c>
      <c r="E123" s="54" t="s">
        <v>22</v>
      </c>
      <c r="F123" s="54">
        <v>1.03</v>
      </c>
      <c r="G123" s="55">
        <f>SUM(расчет!L64:L71)*F87</f>
        <v>2.1800000000000002</v>
      </c>
      <c r="H123" s="78">
        <f t="shared" si="4"/>
        <v>0</v>
      </c>
      <c r="I123" s="63"/>
      <c r="J123" s="55"/>
      <c r="K123" s="78">
        <f t="shared" si="5"/>
        <v>0</v>
      </c>
      <c r="L123" s="63">
        <f t="shared" si="6"/>
        <v>0</v>
      </c>
      <c r="M123" s="55">
        <f t="shared" si="7"/>
        <v>0</v>
      </c>
      <c r="N123" s="107" t="s">
        <v>124</v>
      </c>
      <c r="O123" s="32"/>
      <c r="P123" s="4"/>
    </row>
    <row r="124" spans="1:17" s="26" customFormat="1" ht="31.5" x14ac:dyDescent="0.25">
      <c r="A124" s="108" t="str">
        <f>IF(TRIM(G124)&lt;&gt;"",COUNTA(G$16:$G124)&amp;"","")</f>
        <v>97</v>
      </c>
      <c r="B124" s="60" t="s">
        <v>80</v>
      </c>
      <c r="C124" s="60"/>
      <c r="D124" s="49" t="s">
        <v>78</v>
      </c>
      <c r="E124" s="50" t="s">
        <v>15</v>
      </c>
      <c r="F124" s="50"/>
      <c r="G124" s="51">
        <f>G104</f>
        <v>49</v>
      </c>
      <c r="H124" s="75">
        <f t="shared" si="4"/>
        <v>0</v>
      </c>
      <c r="I124" s="51"/>
      <c r="J124" s="58"/>
      <c r="K124" s="75">
        <f t="shared" si="5"/>
        <v>0</v>
      </c>
      <c r="L124" s="51">
        <f t="shared" si="6"/>
        <v>0</v>
      </c>
      <c r="M124" s="58">
        <f t="shared" si="7"/>
        <v>0</v>
      </c>
      <c r="N124" s="104" t="s">
        <v>126</v>
      </c>
      <c r="O124" s="33" t="s">
        <v>30</v>
      </c>
      <c r="P124" s="27" t="s">
        <v>101</v>
      </c>
      <c r="Q124" s="26" t="s">
        <v>83</v>
      </c>
    </row>
    <row r="125" spans="1:17" s="3" customFormat="1" x14ac:dyDescent="0.25">
      <c r="A125" s="97" t="str">
        <f>IF(TRIM(G125)&lt;&gt;"",COUNTA(G$16:$G125)&amp;"","")</f>
        <v/>
      </c>
      <c r="B125" s="40"/>
      <c r="C125" s="40"/>
      <c r="D125" s="40" t="s">
        <v>102</v>
      </c>
      <c r="E125" s="39"/>
      <c r="F125" s="39"/>
      <c r="G125" s="41"/>
      <c r="H125" s="41"/>
      <c r="I125" s="41"/>
      <c r="J125" s="41"/>
      <c r="K125" s="41"/>
      <c r="L125" s="41"/>
      <c r="M125" s="41"/>
      <c r="N125" s="94"/>
      <c r="O125" s="32"/>
    </row>
    <row r="126" spans="1:17" s="3" customFormat="1" x14ac:dyDescent="0.25">
      <c r="A126" s="98" t="str">
        <f>IF(TRIM(G126)&lt;&gt;"",COUNTA(G$16:$G126)&amp;"","")</f>
        <v/>
      </c>
      <c r="B126" s="46"/>
      <c r="C126" s="46"/>
      <c r="D126" s="74" t="s">
        <v>23</v>
      </c>
      <c r="E126" s="45"/>
      <c r="F126" s="45"/>
      <c r="G126" s="46"/>
      <c r="H126" s="46"/>
      <c r="I126" s="46"/>
      <c r="J126" s="46"/>
      <c r="K126" s="46"/>
      <c r="L126" s="46"/>
      <c r="M126" s="46"/>
      <c r="N126" s="99"/>
      <c r="O126" s="32"/>
      <c r="Q126" s="3" t="s">
        <v>59</v>
      </c>
    </row>
    <row r="127" spans="1:17" s="26" customFormat="1" x14ac:dyDescent="0.25">
      <c r="A127" s="100" t="str">
        <f>IF(TRIM(G127)&lt;&gt;"",COUNTA(G$16:$G127)&amp;"","")</f>
        <v>98</v>
      </c>
      <c r="B127" s="48">
        <v>4</v>
      </c>
      <c r="C127" s="48"/>
      <c r="D127" s="49" t="s">
        <v>69</v>
      </c>
      <c r="E127" s="50" t="s">
        <v>15</v>
      </c>
      <c r="F127" s="50"/>
      <c r="G127" s="51">
        <v>172.06</v>
      </c>
      <c r="H127" s="75">
        <f t="shared" si="4"/>
        <v>0</v>
      </c>
      <c r="I127" s="51"/>
      <c r="J127" s="58"/>
      <c r="K127" s="75">
        <f t="shared" si="5"/>
        <v>0</v>
      </c>
      <c r="L127" s="51">
        <f t="shared" si="6"/>
        <v>0</v>
      </c>
      <c r="M127" s="58">
        <f t="shared" si="7"/>
        <v>0</v>
      </c>
      <c r="N127" s="101" t="s">
        <v>124</v>
      </c>
      <c r="O127" s="33" t="s">
        <v>26</v>
      </c>
      <c r="P127" s="27" t="s">
        <v>103</v>
      </c>
      <c r="Q127" s="26" t="s">
        <v>82</v>
      </c>
    </row>
    <row r="128" spans="1:17" x14ac:dyDescent="0.25">
      <c r="A128" s="102" t="str">
        <f>IF(TRIM(G128)&lt;&gt;"",COUNTA(G$16:$G128)&amp;"","")</f>
        <v>99</v>
      </c>
      <c r="B128" s="52"/>
      <c r="C128" s="52"/>
      <c r="D128" s="53" t="s">
        <v>110</v>
      </c>
      <c r="E128" s="54" t="s">
        <v>22</v>
      </c>
      <c r="F128" s="54">
        <v>1.03</v>
      </c>
      <c r="G128" s="55">
        <f>расчет!L44*F56</f>
        <v>4.49</v>
      </c>
      <c r="H128" s="78">
        <f t="shared" si="4"/>
        <v>0</v>
      </c>
      <c r="I128" s="63"/>
      <c r="J128" s="55"/>
      <c r="K128" s="78">
        <f t="shared" si="5"/>
        <v>0</v>
      </c>
      <c r="L128" s="63">
        <f t="shared" si="6"/>
        <v>0</v>
      </c>
      <c r="M128" s="55">
        <f t="shared" si="7"/>
        <v>0</v>
      </c>
      <c r="N128" s="103" t="s">
        <v>124</v>
      </c>
      <c r="O128" s="32"/>
      <c r="P128" s="4"/>
    </row>
    <row r="129" spans="1:17" s="26" customFormat="1" ht="31.5" x14ac:dyDescent="0.25">
      <c r="A129" s="100" t="str">
        <f>IF(TRIM(G129)&lt;&gt;"",COUNTA(G$16:$G129)&amp;"","")</f>
        <v>100</v>
      </c>
      <c r="B129" s="48">
        <v>4</v>
      </c>
      <c r="C129" s="48"/>
      <c r="D129" s="49" t="s">
        <v>70</v>
      </c>
      <c r="E129" s="57" t="s">
        <v>15</v>
      </c>
      <c r="F129" s="57"/>
      <c r="G129" s="58">
        <f>G73</f>
        <v>172.06</v>
      </c>
      <c r="H129" s="75">
        <f t="shared" si="4"/>
        <v>0</v>
      </c>
      <c r="I129" s="51"/>
      <c r="J129" s="58"/>
      <c r="K129" s="75">
        <f t="shared" si="5"/>
        <v>0</v>
      </c>
      <c r="L129" s="51">
        <f t="shared" si="6"/>
        <v>0</v>
      </c>
      <c r="M129" s="58">
        <f t="shared" si="7"/>
        <v>0</v>
      </c>
      <c r="N129" s="104" t="s">
        <v>125</v>
      </c>
      <c r="O129" s="33" t="s">
        <v>26</v>
      </c>
      <c r="P129" s="27" t="s">
        <v>103</v>
      </c>
      <c r="Q129" s="26" t="s">
        <v>83</v>
      </c>
    </row>
    <row r="130" spans="1:17" s="26" customFormat="1" ht="31.5" x14ac:dyDescent="0.25">
      <c r="A130" s="100" t="str">
        <f>IF(TRIM(G130)&lt;&gt;"",COUNTA(G$16:$G130)&amp;"","")</f>
        <v>101</v>
      </c>
      <c r="B130" s="48">
        <v>5</v>
      </c>
      <c r="C130" s="48"/>
      <c r="D130" s="49" t="s">
        <v>71</v>
      </c>
      <c r="E130" s="50" t="s">
        <v>15</v>
      </c>
      <c r="F130" s="50"/>
      <c r="G130" s="51">
        <v>535.85</v>
      </c>
      <c r="H130" s="75">
        <f t="shared" si="4"/>
        <v>0</v>
      </c>
      <c r="I130" s="51"/>
      <c r="J130" s="58"/>
      <c r="K130" s="75">
        <f t="shared" si="5"/>
        <v>0</v>
      </c>
      <c r="L130" s="51">
        <f t="shared" si="6"/>
        <v>0</v>
      </c>
      <c r="M130" s="58">
        <f t="shared" si="7"/>
        <v>0</v>
      </c>
      <c r="N130" s="105" t="s">
        <v>124</v>
      </c>
      <c r="O130" s="33" t="s">
        <v>27</v>
      </c>
      <c r="P130" s="27" t="s">
        <v>103</v>
      </c>
      <c r="Q130" s="26" t="s">
        <v>82</v>
      </c>
    </row>
    <row r="131" spans="1:17" x14ac:dyDescent="0.25">
      <c r="A131" s="106" t="str">
        <f>IF(TRIM(G131)&lt;&gt;"",COUNTA(G$16:$G131)&amp;"","")</f>
        <v>102</v>
      </c>
      <c r="B131" s="59"/>
      <c r="C131" s="59"/>
      <c r="D131" s="53" t="s">
        <v>110</v>
      </c>
      <c r="E131" s="54" t="s">
        <v>22</v>
      </c>
      <c r="F131" s="54">
        <v>1.03</v>
      </c>
      <c r="G131" s="55">
        <f>расчет!L45*F59</f>
        <v>2.72</v>
      </c>
      <c r="H131" s="78">
        <f t="shared" si="4"/>
        <v>0</v>
      </c>
      <c r="I131" s="63"/>
      <c r="J131" s="55"/>
      <c r="K131" s="78">
        <f t="shared" si="5"/>
        <v>0</v>
      </c>
      <c r="L131" s="63">
        <f t="shared" si="6"/>
        <v>0</v>
      </c>
      <c r="M131" s="55">
        <f t="shared" si="7"/>
        <v>0</v>
      </c>
      <c r="N131" s="107" t="s">
        <v>124</v>
      </c>
      <c r="O131" s="32"/>
      <c r="P131" s="4"/>
    </row>
    <row r="132" spans="1:17" x14ac:dyDescent="0.25">
      <c r="A132" s="106" t="str">
        <f>IF(TRIM(G132)&lt;&gt;"",COUNTA(G$16:$G132)&amp;"","")</f>
        <v>103</v>
      </c>
      <c r="B132" s="59"/>
      <c r="C132" s="59"/>
      <c r="D132" s="53" t="s">
        <v>111</v>
      </c>
      <c r="E132" s="54" t="s">
        <v>22</v>
      </c>
      <c r="F132" s="54">
        <v>1.03</v>
      </c>
      <c r="G132" s="55">
        <f>расчет!L46*F60</f>
        <v>9.32</v>
      </c>
      <c r="H132" s="78">
        <f t="shared" si="4"/>
        <v>0</v>
      </c>
      <c r="I132" s="63"/>
      <c r="J132" s="55"/>
      <c r="K132" s="78">
        <f t="shared" si="5"/>
        <v>0</v>
      </c>
      <c r="L132" s="63">
        <f t="shared" si="6"/>
        <v>0</v>
      </c>
      <c r="M132" s="55">
        <f t="shared" si="7"/>
        <v>0</v>
      </c>
      <c r="N132" s="107" t="s">
        <v>124</v>
      </c>
      <c r="O132" s="32"/>
      <c r="P132" s="4"/>
    </row>
    <row r="133" spans="1:17" s="26" customFormat="1" ht="31.5" x14ac:dyDescent="0.25">
      <c r="A133" s="108" t="str">
        <f>IF(TRIM(G133)&lt;&gt;"",COUNTA(G$16:$G133)&amp;"","")</f>
        <v>104</v>
      </c>
      <c r="B133" s="60" t="s">
        <v>79</v>
      </c>
      <c r="C133" s="60"/>
      <c r="D133" s="49" t="s">
        <v>72</v>
      </c>
      <c r="E133" s="57" t="s">
        <v>15</v>
      </c>
      <c r="F133" s="57"/>
      <c r="G133" s="58">
        <f>G76</f>
        <v>535.85</v>
      </c>
      <c r="H133" s="75">
        <f t="shared" si="4"/>
        <v>0</v>
      </c>
      <c r="I133" s="51"/>
      <c r="J133" s="58"/>
      <c r="K133" s="75">
        <f t="shared" si="5"/>
        <v>0</v>
      </c>
      <c r="L133" s="51">
        <f t="shared" si="6"/>
        <v>0</v>
      </c>
      <c r="M133" s="58">
        <f t="shared" si="7"/>
        <v>0</v>
      </c>
      <c r="N133" s="104" t="s">
        <v>125</v>
      </c>
      <c r="O133" s="33" t="s">
        <v>27</v>
      </c>
      <c r="P133" s="27" t="s">
        <v>103</v>
      </c>
      <c r="Q133" s="26" t="s">
        <v>83</v>
      </c>
    </row>
    <row r="134" spans="1:17" s="26" customFormat="1" x14ac:dyDescent="0.25">
      <c r="A134" s="108" t="str">
        <f>IF(TRIM(G134)&lt;&gt;"",COUNTA(G$16:$G134)&amp;"","")</f>
        <v>105</v>
      </c>
      <c r="B134" s="60" t="s">
        <v>68</v>
      </c>
      <c r="C134" s="60"/>
      <c r="D134" s="49" t="s">
        <v>73</v>
      </c>
      <c r="E134" s="50" t="s">
        <v>15</v>
      </c>
      <c r="F134" s="50"/>
      <c r="G134" s="51">
        <v>75.099999999999994</v>
      </c>
      <c r="H134" s="75">
        <f t="shared" si="4"/>
        <v>0</v>
      </c>
      <c r="I134" s="51"/>
      <c r="J134" s="58"/>
      <c r="K134" s="75">
        <f t="shared" si="5"/>
        <v>0</v>
      </c>
      <c r="L134" s="51">
        <f t="shared" si="6"/>
        <v>0</v>
      </c>
      <c r="M134" s="58">
        <f t="shared" si="7"/>
        <v>0</v>
      </c>
      <c r="N134" s="105" t="s">
        <v>124</v>
      </c>
      <c r="O134" s="33" t="s">
        <v>28</v>
      </c>
      <c r="P134" s="27" t="s">
        <v>103</v>
      </c>
      <c r="Q134" s="26" t="s">
        <v>82</v>
      </c>
    </row>
    <row r="135" spans="1:17" x14ac:dyDescent="0.25">
      <c r="A135" s="106" t="str">
        <f>IF(TRIM(G135)&lt;&gt;"",COUNTA(G$16:$G135)&amp;"","")</f>
        <v>106</v>
      </c>
      <c r="B135" s="59"/>
      <c r="C135" s="59"/>
      <c r="D135" s="53" t="s">
        <v>111</v>
      </c>
      <c r="E135" s="54" t="s">
        <v>22</v>
      </c>
      <c r="F135" s="54">
        <v>1.03</v>
      </c>
      <c r="G135" s="55">
        <f>(расчет!L47+расчет!L48)*F63</f>
        <v>4.54</v>
      </c>
      <c r="H135" s="78">
        <f t="shared" si="4"/>
        <v>0</v>
      </c>
      <c r="I135" s="63"/>
      <c r="J135" s="55"/>
      <c r="K135" s="78">
        <f t="shared" si="5"/>
        <v>0</v>
      </c>
      <c r="L135" s="63">
        <f t="shared" si="6"/>
        <v>0</v>
      </c>
      <c r="M135" s="55">
        <f t="shared" si="7"/>
        <v>0</v>
      </c>
      <c r="N135" s="107" t="s">
        <v>124</v>
      </c>
      <c r="O135" s="32"/>
      <c r="P135" s="4"/>
    </row>
    <row r="136" spans="1:17" s="26" customFormat="1" ht="31.5" x14ac:dyDescent="0.25">
      <c r="A136" s="109" t="str">
        <f>IF(TRIM(G136)&lt;&gt;"",COUNTA(G$16:$G136)&amp;"","")</f>
        <v>107</v>
      </c>
      <c r="B136" s="61">
        <v>9</v>
      </c>
      <c r="C136" s="61"/>
      <c r="D136" s="49" t="s">
        <v>74</v>
      </c>
      <c r="E136" s="50" t="s">
        <v>15</v>
      </c>
      <c r="F136" s="50"/>
      <c r="G136" s="51">
        <f>G80</f>
        <v>75.099999999999994</v>
      </c>
      <c r="H136" s="75">
        <f t="shared" si="4"/>
        <v>0</v>
      </c>
      <c r="I136" s="51"/>
      <c r="J136" s="58"/>
      <c r="K136" s="75">
        <f t="shared" si="5"/>
        <v>0</v>
      </c>
      <c r="L136" s="51">
        <f t="shared" si="6"/>
        <v>0</v>
      </c>
      <c r="M136" s="58">
        <f t="shared" si="7"/>
        <v>0</v>
      </c>
      <c r="N136" s="104" t="s">
        <v>125</v>
      </c>
      <c r="O136" s="33" t="s">
        <v>28</v>
      </c>
      <c r="P136" s="27" t="s">
        <v>103</v>
      </c>
      <c r="Q136" s="26" t="s">
        <v>83</v>
      </c>
    </row>
    <row r="137" spans="1:17" s="26" customFormat="1" ht="31.5" x14ac:dyDescent="0.25">
      <c r="A137" s="108" t="str">
        <f>IF(TRIM(G137)&lt;&gt;"",COUNTA(G$16:$G137)&amp;"","")</f>
        <v>108</v>
      </c>
      <c r="B137" s="60" t="s">
        <v>81</v>
      </c>
      <c r="C137" s="60"/>
      <c r="D137" s="49" t="s">
        <v>75</v>
      </c>
      <c r="E137" s="50" t="s">
        <v>15</v>
      </c>
      <c r="F137" s="50"/>
      <c r="G137" s="51">
        <v>18.2</v>
      </c>
      <c r="H137" s="75">
        <f t="shared" si="4"/>
        <v>0</v>
      </c>
      <c r="I137" s="51"/>
      <c r="J137" s="58"/>
      <c r="K137" s="75">
        <f t="shared" si="5"/>
        <v>0</v>
      </c>
      <c r="L137" s="51">
        <f t="shared" si="6"/>
        <v>0</v>
      </c>
      <c r="M137" s="58">
        <f t="shared" si="7"/>
        <v>0</v>
      </c>
      <c r="N137" s="105" t="s">
        <v>124</v>
      </c>
      <c r="O137" s="33" t="s">
        <v>29</v>
      </c>
      <c r="P137" s="27" t="s">
        <v>103</v>
      </c>
      <c r="Q137" s="26" t="s">
        <v>82</v>
      </c>
    </row>
    <row r="138" spans="1:17" x14ac:dyDescent="0.25">
      <c r="A138" s="106" t="str">
        <f>IF(TRIM(G138)&lt;&gt;"",COUNTA(G$16:$G138)&amp;"","")</f>
        <v>109</v>
      </c>
      <c r="B138" s="59"/>
      <c r="C138" s="59"/>
      <c r="D138" s="53" t="s">
        <v>111</v>
      </c>
      <c r="E138" s="54" t="s">
        <v>22</v>
      </c>
      <c r="F138" s="54">
        <v>1.03</v>
      </c>
      <c r="G138" s="55">
        <f>расчет!L49*F66</f>
        <v>1</v>
      </c>
      <c r="H138" s="78">
        <f t="shared" si="4"/>
        <v>0</v>
      </c>
      <c r="I138" s="63"/>
      <c r="J138" s="55"/>
      <c r="K138" s="78">
        <f t="shared" si="5"/>
        <v>0</v>
      </c>
      <c r="L138" s="63">
        <f t="shared" si="6"/>
        <v>0</v>
      </c>
      <c r="M138" s="55">
        <f t="shared" si="7"/>
        <v>0</v>
      </c>
      <c r="N138" s="107" t="s">
        <v>124</v>
      </c>
      <c r="O138" s="32"/>
      <c r="P138" s="4"/>
    </row>
    <row r="139" spans="1:17" s="26" customFormat="1" ht="31.5" x14ac:dyDescent="0.25">
      <c r="A139" s="108" t="str">
        <f>IF(TRIM(G139)&lt;&gt;"",COUNTA(G$16:$G139)&amp;"","")</f>
        <v>110</v>
      </c>
      <c r="B139" s="60" t="s">
        <v>81</v>
      </c>
      <c r="C139" s="60"/>
      <c r="D139" s="49" t="s">
        <v>76</v>
      </c>
      <c r="E139" s="50" t="s">
        <v>15</v>
      </c>
      <c r="F139" s="50"/>
      <c r="G139" s="51">
        <f>G83</f>
        <v>18.2</v>
      </c>
      <c r="H139" s="75">
        <f t="shared" si="4"/>
        <v>0</v>
      </c>
      <c r="I139" s="51"/>
      <c r="J139" s="58"/>
      <c r="K139" s="75">
        <f t="shared" si="5"/>
        <v>0</v>
      </c>
      <c r="L139" s="51">
        <f t="shared" si="6"/>
        <v>0</v>
      </c>
      <c r="M139" s="58">
        <f t="shared" si="7"/>
        <v>0</v>
      </c>
      <c r="N139" s="104" t="s">
        <v>126</v>
      </c>
      <c r="O139" s="33" t="s">
        <v>29</v>
      </c>
      <c r="P139" s="27" t="s">
        <v>103</v>
      </c>
      <c r="Q139" s="26" t="s">
        <v>83</v>
      </c>
    </row>
    <row r="140" spans="1:17" s="26" customFormat="1" x14ac:dyDescent="0.25">
      <c r="A140" s="108" t="str">
        <f>IF(TRIM(G140)&lt;&gt;"",COUNTA(G$16:$G140)&amp;"","")</f>
        <v>111</v>
      </c>
      <c r="B140" s="60" t="s">
        <v>80</v>
      </c>
      <c r="C140" s="60"/>
      <c r="D140" s="49" t="s">
        <v>77</v>
      </c>
      <c r="E140" s="50" t="s">
        <v>15</v>
      </c>
      <c r="F140" s="50"/>
      <c r="G140" s="51">
        <v>60.73</v>
      </c>
      <c r="H140" s="75">
        <f t="shared" si="4"/>
        <v>0</v>
      </c>
      <c r="I140" s="51"/>
      <c r="J140" s="58"/>
      <c r="K140" s="75">
        <f t="shared" si="5"/>
        <v>0</v>
      </c>
      <c r="L140" s="51">
        <f t="shared" si="6"/>
        <v>0</v>
      </c>
      <c r="M140" s="58">
        <f t="shared" si="7"/>
        <v>0</v>
      </c>
      <c r="N140" s="105" t="s">
        <v>124</v>
      </c>
      <c r="O140" s="33" t="s">
        <v>30</v>
      </c>
      <c r="P140" s="27" t="s">
        <v>103</v>
      </c>
      <c r="Q140" s="26" t="s">
        <v>82</v>
      </c>
    </row>
    <row r="141" spans="1:17" x14ac:dyDescent="0.25">
      <c r="A141" s="106" t="str">
        <f>IF(TRIM(G141)&lt;&gt;"",COUNTA(G$16:$G141)&amp;"","")</f>
        <v>112</v>
      </c>
      <c r="B141" s="59"/>
      <c r="C141" s="59"/>
      <c r="D141" s="53" t="s">
        <v>111</v>
      </c>
      <c r="E141" s="54" t="s">
        <v>22</v>
      </c>
      <c r="F141" s="54">
        <v>1.03</v>
      </c>
      <c r="G141" s="55">
        <f>SUM(расчет!L50:L57)*F69</f>
        <v>2.5099999999999998</v>
      </c>
      <c r="H141" s="78">
        <f t="shared" si="4"/>
        <v>0</v>
      </c>
      <c r="I141" s="63"/>
      <c r="J141" s="55"/>
      <c r="K141" s="78">
        <f t="shared" si="5"/>
        <v>0</v>
      </c>
      <c r="L141" s="63">
        <f t="shared" si="6"/>
        <v>0</v>
      </c>
      <c r="M141" s="55">
        <f t="shared" si="7"/>
        <v>0</v>
      </c>
      <c r="N141" s="107" t="s">
        <v>124</v>
      </c>
      <c r="O141" s="32"/>
      <c r="P141" s="4"/>
    </row>
    <row r="142" spans="1:17" s="26" customFormat="1" ht="31.5" x14ac:dyDescent="0.25">
      <c r="A142" s="108" t="str">
        <f>IF(TRIM(G142)&lt;&gt;"",COUNTA(G$16:$G142)&amp;"","")</f>
        <v>113</v>
      </c>
      <c r="B142" s="60" t="s">
        <v>80</v>
      </c>
      <c r="C142" s="60"/>
      <c r="D142" s="49" t="s">
        <v>78</v>
      </c>
      <c r="E142" s="50" t="s">
        <v>15</v>
      </c>
      <c r="F142" s="50"/>
      <c r="G142" s="51">
        <f>G86</f>
        <v>60.73</v>
      </c>
      <c r="H142" s="75">
        <f t="shared" si="4"/>
        <v>0</v>
      </c>
      <c r="I142" s="51"/>
      <c r="J142" s="58"/>
      <c r="K142" s="75">
        <f t="shared" si="5"/>
        <v>0</v>
      </c>
      <c r="L142" s="51">
        <f t="shared" si="6"/>
        <v>0</v>
      </c>
      <c r="M142" s="58">
        <f t="shared" si="7"/>
        <v>0</v>
      </c>
      <c r="N142" s="104" t="s">
        <v>126</v>
      </c>
      <c r="O142" s="33" t="s">
        <v>30</v>
      </c>
      <c r="P142" s="27" t="s">
        <v>103</v>
      </c>
      <c r="Q142" s="26" t="s">
        <v>83</v>
      </c>
    </row>
    <row r="143" spans="1:17" s="3" customFormat="1" x14ac:dyDescent="0.25">
      <c r="A143" s="97" t="str">
        <f>IF(TRIM(G143)&lt;&gt;"",COUNTA(G$16:$G143)&amp;"","")</f>
        <v/>
      </c>
      <c r="B143" s="40"/>
      <c r="C143" s="40"/>
      <c r="D143" s="40" t="s">
        <v>104</v>
      </c>
      <c r="E143" s="39"/>
      <c r="F143" s="39"/>
      <c r="G143" s="41"/>
      <c r="H143" s="41"/>
      <c r="I143" s="41"/>
      <c r="J143" s="41"/>
      <c r="K143" s="41"/>
      <c r="L143" s="41"/>
      <c r="M143" s="41"/>
      <c r="N143" s="94"/>
      <c r="O143" s="32"/>
    </row>
    <row r="144" spans="1:17" s="3" customFormat="1" x14ac:dyDescent="0.25">
      <c r="A144" s="98" t="str">
        <f>IF(TRIM(G144)&lt;&gt;"",COUNTA(G$16:$G144)&amp;"","")</f>
        <v/>
      </c>
      <c r="B144" s="46"/>
      <c r="C144" s="46"/>
      <c r="D144" s="74" t="s">
        <v>23</v>
      </c>
      <c r="E144" s="45"/>
      <c r="F144" s="45"/>
      <c r="G144" s="46"/>
      <c r="H144" s="46"/>
      <c r="I144" s="46"/>
      <c r="J144" s="46"/>
      <c r="K144" s="46"/>
      <c r="L144" s="46"/>
      <c r="M144" s="46"/>
      <c r="N144" s="99"/>
      <c r="O144" s="32"/>
      <c r="Q144" s="3" t="s">
        <v>59</v>
      </c>
    </row>
    <row r="145" spans="1:17" s="26" customFormat="1" x14ac:dyDescent="0.25">
      <c r="A145" s="100" t="str">
        <f>IF(TRIM(G145)&lt;&gt;"",COUNTA(G$16:$G145)&amp;"","")</f>
        <v>114</v>
      </c>
      <c r="B145" s="48">
        <v>4</v>
      </c>
      <c r="C145" s="48"/>
      <c r="D145" s="49" t="s">
        <v>69</v>
      </c>
      <c r="E145" s="50" t="s">
        <v>15</v>
      </c>
      <c r="F145" s="50"/>
      <c r="G145" s="51">
        <v>97.58</v>
      </c>
      <c r="H145" s="75">
        <f t="shared" si="4"/>
        <v>0</v>
      </c>
      <c r="I145" s="51"/>
      <c r="J145" s="58"/>
      <c r="K145" s="75">
        <f t="shared" si="5"/>
        <v>0</v>
      </c>
      <c r="L145" s="51">
        <f t="shared" si="6"/>
        <v>0</v>
      </c>
      <c r="M145" s="58">
        <f t="shared" si="7"/>
        <v>0</v>
      </c>
      <c r="N145" s="101" t="s">
        <v>124</v>
      </c>
      <c r="O145" s="33" t="s">
        <v>26</v>
      </c>
      <c r="P145" s="27" t="s">
        <v>105</v>
      </c>
      <c r="Q145" s="26" t="s">
        <v>82</v>
      </c>
    </row>
    <row r="146" spans="1:17" x14ac:dyDescent="0.25">
      <c r="A146" s="102" t="str">
        <f>IF(TRIM(G146)&lt;&gt;"",COUNTA(G$16:$G146)&amp;"","")</f>
        <v>115</v>
      </c>
      <c r="B146" s="52"/>
      <c r="C146" s="52"/>
      <c r="D146" s="53" t="s">
        <v>110</v>
      </c>
      <c r="E146" s="54" t="s">
        <v>22</v>
      </c>
      <c r="F146" s="54">
        <v>1.03</v>
      </c>
      <c r="G146" s="55">
        <f>расчет!L16*F38</f>
        <v>3.5</v>
      </c>
      <c r="H146" s="78">
        <f t="shared" si="4"/>
        <v>0</v>
      </c>
      <c r="I146" s="63"/>
      <c r="J146" s="55"/>
      <c r="K146" s="78">
        <f t="shared" si="5"/>
        <v>0</v>
      </c>
      <c r="L146" s="63">
        <f t="shared" si="6"/>
        <v>0</v>
      </c>
      <c r="M146" s="55">
        <f t="shared" si="7"/>
        <v>0</v>
      </c>
      <c r="N146" s="103" t="s">
        <v>124</v>
      </c>
      <c r="O146" s="32"/>
      <c r="P146" s="4"/>
    </row>
    <row r="147" spans="1:17" s="26" customFormat="1" ht="31.5" x14ac:dyDescent="0.25">
      <c r="A147" s="100" t="str">
        <f>IF(TRIM(G147)&lt;&gt;"",COUNTA(G$16:$G147)&amp;"","")</f>
        <v>116</v>
      </c>
      <c r="B147" s="48">
        <v>4</v>
      </c>
      <c r="C147" s="48"/>
      <c r="D147" s="49" t="s">
        <v>70</v>
      </c>
      <c r="E147" s="57" t="s">
        <v>15</v>
      </c>
      <c r="F147" s="57"/>
      <c r="G147" s="58">
        <f>G37</f>
        <v>97.58</v>
      </c>
      <c r="H147" s="75">
        <f t="shared" si="4"/>
        <v>0</v>
      </c>
      <c r="I147" s="51"/>
      <c r="J147" s="58"/>
      <c r="K147" s="75">
        <f t="shared" si="5"/>
        <v>0</v>
      </c>
      <c r="L147" s="51">
        <f t="shared" si="6"/>
        <v>0</v>
      </c>
      <c r="M147" s="58">
        <f t="shared" si="7"/>
        <v>0</v>
      </c>
      <c r="N147" s="104" t="s">
        <v>125</v>
      </c>
      <c r="O147" s="33" t="s">
        <v>26</v>
      </c>
      <c r="P147" s="27" t="s">
        <v>105</v>
      </c>
      <c r="Q147" s="26" t="s">
        <v>83</v>
      </c>
    </row>
    <row r="148" spans="1:17" s="26" customFormat="1" ht="31.5" x14ac:dyDescent="0.25">
      <c r="A148" s="100" t="str">
        <f>IF(TRIM(G148)&lt;&gt;"",COUNTA(G$16:$G148)&amp;"","")</f>
        <v>117</v>
      </c>
      <c r="B148" s="48">
        <v>5</v>
      </c>
      <c r="C148" s="48"/>
      <c r="D148" s="49" t="s">
        <v>71</v>
      </c>
      <c r="E148" s="50" t="s">
        <v>15</v>
      </c>
      <c r="F148" s="50"/>
      <c r="G148" s="51">
        <v>331.86</v>
      </c>
      <c r="H148" s="75">
        <f t="shared" ref="H148:H196" si="8">I148+J148</f>
        <v>0</v>
      </c>
      <c r="I148" s="51"/>
      <c r="J148" s="58"/>
      <c r="K148" s="75">
        <f t="shared" ref="K148:K196" si="9">L148+M148</f>
        <v>0</v>
      </c>
      <c r="L148" s="51">
        <f t="shared" ref="L148:L196" si="10">I148*G148</f>
        <v>0</v>
      </c>
      <c r="M148" s="58">
        <f t="shared" ref="M148:M196" si="11">J148*G148</f>
        <v>0</v>
      </c>
      <c r="N148" s="105" t="s">
        <v>124</v>
      </c>
      <c r="O148" s="33" t="s">
        <v>27</v>
      </c>
      <c r="P148" s="27" t="s">
        <v>105</v>
      </c>
      <c r="Q148" s="26" t="s">
        <v>82</v>
      </c>
    </row>
    <row r="149" spans="1:17" x14ac:dyDescent="0.25">
      <c r="A149" s="106" t="str">
        <f>IF(TRIM(G149)&lt;&gt;"",COUNTA(G$16:$G149)&amp;"","")</f>
        <v>118</v>
      </c>
      <c r="B149" s="59"/>
      <c r="C149" s="59"/>
      <c r="D149" s="53" t="s">
        <v>110</v>
      </c>
      <c r="E149" s="54" t="s">
        <v>22</v>
      </c>
      <c r="F149" s="54">
        <v>1.03</v>
      </c>
      <c r="G149" s="55">
        <f>расчет!L17*F41</f>
        <v>2.1</v>
      </c>
      <c r="H149" s="78">
        <f t="shared" si="8"/>
        <v>0</v>
      </c>
      <c r="I149" s="63"/>
      <c r="J149" s="55"/>
      <c r="K149" s="78">
        <f t="shared" si="9"/>
        <v>0</v>
      </c>
      <c r="L149" s="63">
        <f t="shared" si="10"/>
        <v>0</v>
      </c>
      <c r="M149" s="55">
        <f t="shared" si="11"/>
        <v>0</v>
      </c>
      <c r="N149" s="107" t="s">
        <v>124</v>
      </c>
      <c r="O149" s="32"/>
      <c r="P149" s="4"/>
    </row>
    <row r="150" spans="1:17" x14ac:dyDescent="0.25">
      <c r="A150" s="106" t="str">
        <f>IF(TRIM(G150)&lt;&gt;"",COUNTA(G$16:$G150)&amp;"","")</f>
        <v>119</v>
      </c>
      <c r="B150" s="59"/>
      <c r="C150" s="59"/>
      <c r="D150" s="53" t="s">
        <v>111</v>
      </c>
      <c r="E150" s="54" t="s">
        <v>22</v>
      </c>
      <c r="F150" s="54">
        <v>1.03</v>
      </c>
      <c r="G150" s="55">
        <f>расчет!L18*F42</f>
        <v>7.46</v>
      </c>
      <c r="H150" s="78">
        <f t="shared" si="8"/>
        <v>0</v>
      </c>
      <c r="I150" s="63"/>
      <c r="J150" s="55"/>
      <c r="K150" s="78">
        <f t="shared" si="9"/>
        <v>0</v>
      </c>
      <c r="L150" s="63">
        <f t="shared" si="10"/>
        <v>0</v>
      </c>
      <c r="M150" s="55">
        <f t="shared" si="11"/>
        <v>0</v>
      </c>
      <c r="N150" s="107" t="s">
        <v>124</v>
      </c>
      <c r="O150" s="32"/>
      <c r="P150" s="4"/>
    </row>
    <row r="151" spans="1:17" s="26" customFormat="1" ht="31.5" x14ac:dyDescent="0.25">
      <c r="A151" s="108" t="str">
        <f>IF(TRIM(G151)&lt;&gt;"",COUNTA(G$16:$G151)&amp;"","")</f>
        <v>120</v>
      </c>
      <c r="B151" s="60" t="s">
        <v>79</v>
      </c>
      <c r="C151" s="60"/>
      <c r="D151" s="49" t="s">
        <v>72</v>
      </c>
      <c r="E151" s="57" t="s">
        <v>15</v>
      </c>
      <c r="F151" s="57"/>
      <c r="G151" s="58">
        <f>G40</f>
        <v>331.86</v>
      </c>
      <c r="H151" s="75">
        <f t="shared" si="8"/>
        <v>0</v>
      </c>
      <c r="I151" s="51"/>
      <c r="J151" s="58"/>
      <c r="K151" s="75">
        <f t="shared" si="9"/>
        <v>0</v>
      </c>
      <c r="L151" s="51">
        <f t="shared" si="10"/>
        <v>0</v>
      </c>
      <c r="M151" s="58">
        <f t="shared" si="11"/>
        <v>0</v>
      </c>
      <c r="N151" s="104" t="s">
        <v>125</v>
      </c>
      <c r="O151" s="33" t="s">
        <v>27</v>
      </c>
      <c r="P151" s="27" t="s">
        <v>105</v>
      </c>
      <c r="Q151" s="26" t="s">
        <v>83</v>
      </c>
    </row>
    <row r="152" spans="1:17" s="26" customFormat="1" x14ac:dyDescent="0.25">
      <c r="A152" s="108" t="str">
        <f>IF(TRIM(G152)&lt;&gt;"",COUNTA(G$16:$G152)&amp;"","")</f>
        <v>121</v>
      </c>
      <c r="B152" s="60" t="s">
        <v>68</v>
      </c>
      <c r="C152" s="60"/>
      <c r="D152" s="49" t="s">
        <v>73</v>
      </c>
      <c r="E152" s="50" t="s">
        <v>15</v>
      </c>
      <c r="F152" s="50"/>
      <c r="G152" s="51">
        <v>62.86</v>
      </c>
      <c r="H152" s="75">
        <f t="shared" si="8"/>
        <v>0</v>
      </c>
      <c r="I152" s="51"/>
      <c r="J152" s="58"/>
      <c r="K152" s="75">
        <f t="shared" si="9"/>
        <v>0</v>
      </c>
      <c r="L152" s="51">
        <f t="shared" si="10"/>
        <v>0</v>
      </c>
      <c r="M152" s="58">
        <f t="shared" si="11"/>
        <v>0</v>
      </c>
      <c r="N152" s="105" t="s">
        <v>124</v>
      </c>
      <c r="O152" s="33" t="s">
        <v>28</v>
      </c>
      <c r="P152" s="27" t="s">
        <v>105</v>
      </c>
      <c r="Q152" s="26" t="s">
        <v>82</v>
      </c>
    </row>
    <row r="153" spans="1:17" x14ac:dyDescent="0.25">
      <c r="A153" s="106" t="str">
        <f>IF(TRIM(G153)&lt;&gt;"",COUNTA(G$16:$G153)&amp;"","")</f>
        <v>122</v>
      </c>
      <c r="B153" s="59"/>
      <c r="C153" s="59"/>
      <c r="D153" s="53" t="s">
        <v>111</v>
      </c>
      <c r="E153" s="54" t="s">
        <v>22</v>
      </c>
      <c r="F153" s="54">
        <v>1.03</v>
      </c>
      <c r="G153" s="55">
        <f>(расчет!L19+расчет!L20)*F45</f>
        <v>5.15</v>
      </c>
      <c r="H153" s="78">
        <f t="shared" si="8"/>
        <v>0</v>
      </c>
      <c r="I153" s="63"/>
      <c r="J153" s="55"/>
      <c r="K153" s="78">
        <f t="shared" si="9"/>
        <v>0</v>
      </c>
      <c r="L153" s="63">
        <f t="shared" si="10"/>
        <v>0</v>
      </c>
      <c r="M153" s="55">
        <f t="shared" si="11"/>
        <v>0</v>
      </c>
      <c r="N153" s="107" t="s">
        <v>124</v>
      </c>
      <c r="O153" s="32"/>
      <c r="P153" s="4"/>
    </row>
    <row r="154" spans="1:17" s="26" customFormat="1" ht="31.5" x14ac:dyDescent="0.25">
      <c r="A154" s="109" t="str">
        <f>IF(TRIM(G154)&lt;&gt;"",COUNTA(G$16:$G154)&amp;"","")</f>
        <v>123</v>
      </c>
      <c r="B154" s="61">
        <v>9</v>
      </c>
      <c r="C154" s="61"/>
      <c r="D154" s="49" t="s">
        <v>74</v>
      </c>
      <c r="E154" s="50" t="s">
        <v>15</v>
      </c>
      <c r="F154" s="50"/>
      <c r="G154" s="51">
        <f>G44</f>
        <v>62.86</v>
      </c>
      <c r="H154" s="75">
        <f t="shared" si="8"/>
        <v>0</v>
      </c>
      <c r="I154" s="51"/>
      <c r="J154" s="58"/>
      <c r="K154" s="75">
        <f t="shared" si="9"/>
        <v>0</v>
      </c>
      <c r="L154" s="51">
        <f t="shared" si="10"/>
        <v>0</v>
      </c>
      <c r="M154" s="58">
        <f t="shared" si="11"/>
        <v>0</v>
      </c>
      <c r="N154" s="104" t="s">
        <v>125</v>
      </c>
      <c r="O154" s="33" t="s">
        <v>28</v>
      </c>
      <c r="P154" s="27" t="s">
        <v>105</v>
      </c>
      <c r="Q154" s="26" t="s">
        <v>83</v>
      </c>
    </row>
    <row r="155" spans="1:17" s="26" customFormat="1" ht="31.5" x14ac:dyDescent="0.25">
      <c r="A155" s="108" t="str">
        <f>IF(TRIM(G155)&lt;&gt;"",COUNTA(G$16:$G155)&amp;"","")</f>
        <v>124</v>
      </c>
      <c r="B155" s="60" t="s">
        <v>81</v>
      </c>
      <c r="C155" s="60"/>
      <c r="D155" s="49" t="s">
        <v>75</v>
      </c>
      <c r="E155" s="50" t="s">
        <v>15</v>
      </c>
      <c r="F155" s="50"/>
      <c r="G155" s="51">
        <v>2.57</v>
      </c>
      <c r="H155" s="75">
        <f t="shared" si="8"/>
        <v>0</v>
      </c>
      <c r="I155" s="51"/>
      <c r="J155" s="58"/>
      <c r="K155" s="75">
        <f t="shared" si="9"/>
        <v>0</v>
      </c>
      <c r="L155" s="51">
        <f t="shared" si="10"/>
        <v>0</v>
      </c>
      <c r="M155" s="58">
        <f t="shared" si="11"/>
        <v>0</v>
      </c>
      <c r="N155" s="105" t="s">
        <v>124</v>
      </c>
      <c r="O155" s="33" t="s">
        <v>29</v>
      </c>
      <c r="P155" s="27" t="s">
        <v>105</v>
      </c>
      <c r="Q155" s="26" t="s">
        <v>82</v>
      </c>
    </row>
    <row r="156" spans="1:17" x14ac:dyDescent="0.25">
      <c r="A156" s="106" t="str">
        <f>IF(TRIM(G156)&lt;&gt;"",COUNTA(G$16:$G156)&amp;"","")</f>
        <v>125</v>
      </c>
      <c r="B156" s="59"/>
      <c r="C156" s="59"/>
      <c r="D156" s="53" t="s">
        <v>111</v>
      </c>
      <c r="E156" s="54" t="s">
        <v>22</v>
      </c>
      <c r="F156" s="54">
        <v>1.03</v>
      </c>
      <c r="G156" s="55">
        <f>расчет!L21*F48</f>
        <v>0.73</v>
      </c>
      <c r="H156" s="78">
        <f t="shared" si="8"/>
        <v>0</v>
      </c>
      <c r="I156" s="63"/>
      <c r="J156" s="55"/>
      <c r="K156" s="78">
        <f t="shared" si="9"/>
        <v>0</v>
      </c>
      <c r="L156" s="63">
        <f t="shared" si="10"/>
        <v>0</v>
      </c>
      <c r="M156" s="55">
        <f t="shared" si="11"/>
        <v>0</v>
      </c>
      <c r="N156" s="107" t="s">
        <v>124</v>
      </c>
      <c r="O156" s="32"/>
      <c r="P156" s="4"/>
    </row>
    <row r="157" spans="1:17" s="26" customFormat="1" ht="31.5" x14ac:dyDescent="0.25">
      <c r="A157" s="108" t="str">
        <f>IF(TRIM(G157)&lt;&gt;"",COUNTA(G$16:$G157)&amp;"","")</f>
        <v>126</v>
      </c>
      <c r="B157" s="60" t="s">
        <v>81</v>
      </c>
      <c r="C157" s="60"/>
      <c r="D157" s="49" t="s">
        <v>76</v>
      </c>
      <c r="E157" s="50" t="s">
        <v>15</v>
      </c>
      <c r="F157" s="50"/>
      <c r="G157" s="51">
        <f>G47</f>
        <v>2.57</v>
      </c>
      <c r="H157" s="75">
        <f t="shared" si="8"/>
        <v>0</v>
      </c>
      <c r="I157" s="51"/>
      <c r="J157" s="58"/>
      <c r="K157" s="75">
        <f t="shared" si="9"/>
        <v>0</v>
      </c>
      <c r="L157" s="51">
        <f t="shared" si="10"/>
        <v>0</v>
      </c>
      <c r="M157" s="58">
        <f t="shared" si="11"/>
        <v>0</v>
      </c>
      <c r="N157" s="104" t="s">
        <v>126</v>
      </c>
      <c r="O157" s="33" t="s">
        <v>29</v>
      </c>
      <c r="P157" s="27" t="s">
        <v>105</v>
      </c>
      <c r="Q157" s="26" t="s">
        <v>83</v>
      </c>
    </row>
    <row r="158" spans="1:17" s="26" customFormat="1" x14ac:dyDescent="0.25">
      <c r="A158" s="108" t="str">
        <f>IF(TRIM(G158)&lt;&gt;"",COUNTA(G$16:$G158)&amp;"","")</f>
        <v>127</v>
      </c>
      <c r="B158" s="60" t="s">
        <v>80</v>
      </c>
      <c r="C158" s="60"/>
      <c r="D158" s="49" t="s">
        <v>77</v>
      </c>
      <c r="E158" s="50" t="s">
        <v>15</v>
      </c>
      <c r="F158" s="50"/>
      <c r="G158" s="51">
        <v>27.04</v>
      </c>
      <c r="H158" s="75">
        <f t="shared" si="8"/>
        <v>0</v>
      </c>
      <c r="I158" s="51"/>
      <c r="J158" s="58"/>
      <c r="K158" s="75">
        <f t="shared" si="9"/>
        <v>0</v>
      </c>
      <c r="L158" s="51">
        <f t="shared" si="10"/>
        <v>0</v>
      </c>
      <c r="M158" s="58">
        <f t="shared" si="11"/>
        <v>0</v>
      </c>
      <c r="N158" s="105" t="s">
        <v>124</v>
      </c>
      <c r="O158" s="33" t="s">
        <v>30</v>
      </c>
      <c r="P158" s="27" t="s">
        <v>105</v>
      </c>
      <c r="Q158" s="26" t="s">
        <v>82</v>
      </c>
    </row>
    <row r="159" spans="1:17" x14ac:dyDescent="0.25">
      <c r="A159" s="106" t="str">
        <f>IF(TRIM(G159)&lt;&gt;"",COUNTA(G$16:$G159)&amp;"","")</f>
        <v>128</v>
      </c>
      <c r="B159" s="59"/>
      <c r="C159" s="59"/>
      <c r="D159" s="53" t="s">
        <v>111</v>
      </c>
      <c r="E159" s="54" t="s">
        <v>22</v>
      </c>
      <c r="F159" s="54">
        <v>1.03</v>
      </c>
      <c r="G159" s="55">
        <f>SUM(расчет!L22:L29)*F51</f>
        <v>2.13</v>
      </c>
      <c r="H159" s="78">
        <f t="shared" si="8"/>
        <v>0</v>
      </c>
      <c r="I159" s="63"/>
      <c r="J159" s="55"/>
      <c r="K159" s="78">
        <f t="shared" si="9"/>
        <v>0</v>
      </c>
      <c r="L159" s="63">
        <f t="shared" si="10"/>
        <v>0</v>
      </c>
      <c r="M159" s="55">
        <f t="shared" si="11"/>
        <v>0</v>
      </c>
      <c r="N159" s="116" t="s">
        <v>124</v>
      </c>
      <c r="O159" s="32"/>
      <c r="P159" s="4"/>
    </row>
    <row r="160" spans="1:17" s="26" customFormat="1" ht="31.5" x14ac:dyDescent="0.25">
      <c r="A160" s="108" t="str">
        <f>IF(TRIM(G160)&lt;&gt;"",COUNTA(G$16:$G160)&amp;"","")</f>
        <v>129</v>
      </c>
      <c r="B160" s="60" t="s">
        <v>80</v>
      </c>
      <c r="C160" s="60"/>
      <c r="D160" s="49" t="s">
        <v>78</v>
      </c>
      <c r="E160" s="50" t="s">
        <v>15</v>
      </c>
      <c r="F160" s="50"/>
      <c r="G160" s="51">
        <f>G50</f>
        <v>27.04</v>
      </c>
      <c r="H160" s="75">
        <f t="shared" si="8"/>
        <v>0</v>
      </c>
      <c r="I160" s="51"/>
      <c r="J160" s="58"/>
      <c r="K160" s="75">
        <f t="shared" si="9"/>
        <v>0</v>
      </c>
      <c r="L160" s="51">
        <f t="shared" si="10"/>
        <v>0</v>
      </c>
      <c r="M160" s="58">
        <f t="shared" si="11"/>
        <v>0</v>
      </c>
      <c r="N160" s="104" t="s">
        <v>126</v>
      </c>
      <c r="O160" s="33" t="s">
        <v>30</v>
      </c>
      <c r="P160" s="27" t="s">
        <v>105</v>
      </c>
      <c r="Q160" s="26" t="s">
        <v>83</v>
      </c>
    </row>
    <row r="161" spans="1:17" s="3" customFormat="1" x14ac:dyDescent="0.25">
      <c r="A161" s="97" t="str">
        <f>IF(TRIM(G161)&lt;&gt;"",COUNTA(G$16:$G161)&amp;"","")</f>
        <v/>
      </c>
      <c r="B161" s="40"/>
      <c r="C161" s="40"/>
      <c r="D161" s="40" t="s">
        <v>106</v>
      </c>
      <c r="E161" s="39"/>
      <c r="F161" s="39"/>
      <c r="G161" s="41"/>
      <c r="H161" s="41"/>
      <c r="I161" s="41"/>
      <c r="J161" s="41"/>
      <c r="K161" s="41"/>
      <c r="L161" s="41"/>
      <c r="M161" s="41"/>
      <c r="N161" s="94"/>
      <c r="O161" s="32"/>
    </row>
    <row r="162" spans="1:17" s="3" customFormat="1" x14ac:dyDescent="0.25">
      <c r="A162" s="98" t="str">
        <f>IF(TRIM(G162)&lt;&gt;"",COUNTA(G$16:$G162)&amp;"","")</f>
        <v/>
      </c>
      <c r="B162" s="46"/>
      <c r="C162" s="46"/>
      <c r="D162" s="74" t="s">
        <v>23</v>
      </c>
      <c r="E162" s="45"/>
      <c r="F162" s="45"/>
      <c r="G162" s="46"/>
      <c r="H162" s="46"/>
      <c r="I162" s="46"/>
      <c r="J162" s="46"/>
      <c r="K162" s="46"/>
      <c r="L162" s="46"/>
      <c r="M162" s="46"/>
      <c r="N162" s="99"/>
      <c r="O162" s="32"/>
      <c r="Q162" s="3" t="s">
        <v>59</v>
      </c>
    </row>
    <row r="163" spans="1:17" s="26" customFormat="1" x14ac:dyDescent="0.25">
      <c r="A163" s="100" t="str">
        <f>IF(TRIM(G163)&lt;&gt;"",COUNTA(G$16:$G163)&amp;"","")</f>
        <v>130</v>
      </c>
      <c r="B163" s="48">
        <v>4</v>
      </c>
      <c r="C163" s="48"/>
      <c r="D163" s="49" t="s">
        <v>69</v>
      </c>
      <c r="E163" s="50" t="s">
        <v>15</v>
      </c>
      <c r="F163" s="50"/>
      <c r="G163" s="51">
        <v>97.58</v>
      </c>
      <c r="H163" s="75">
        <f t="shared" si="8"/>
        <v>0</v>
      </c>
      <c r="I163" s="51"/>
      <c r="J163" s="58"/>
      <c r="K163" s="75">
        <f t="shared" si="9"/>
        <v>0</v>
      </c>
      <c r="L163" s="51">
        <f t="shared" si="10"/>
        <v>0</v>
      </c>
      <c r="M163" s="58">
        <f t="shared" si="11"/>
        <v>0</v>
      </c>
      <c r="N163" s="101" t="s">
        <v>124</v>
      </c>
      <c r="O163" s="33" t="s">
        <v>26</v>
      </c>
      <c r="P163" s="27" t="s">
        <v>107</v>
      </c>
      <c r="Q163" s="26" t="s">
        <v>82</v>
      </c>
    </row>
    <row r="164" spans="1:17" x14ac:dyDescent="0.25">
      <c r="A164" s="102" t="str">
        <f>IF(TRIM(G164)&lt;&gt;"",COUNTA(G$16:$G164)&amp;"","")</f>
        <v>131</v>
      </c>
      <c r="B164" s="52"/>
      <c r="C164" s="52"/>
      <c r="D164" s="53" t="s">
        <v>110</v>
      </c>
      <c r="E164" s="54" t="s">
        <v>22</v>
      </c>
      <c r="F164" s="54">
        <v>1.03</v>
      </c>
      <c r="G164" s="55">
        <f>расчет!L16*F38</f>
        <v>3.5</v>
      </c>
      <c r="H164" s="78">
        <f t="shared" si="8"/>
        <v>0</v>
      </c>
      <c r="I164" s="63"/>
      <c r="J164" s="55"/>
      <c r="K164" s="78">
        <f t="shared" si="9"/>
        <v>0</v>
      </c>
      <c r="L164" s="63">
        <f t="shared" si="10"/>
        <v>0</v>
      </c>
      <c r="M164" s="55">
        <f t="shared" si="11"/>
        <v>0</v>
      </c>
      <c r="N164" s="103" t="s">
        <v>124</v>
      </c>
      <c r="O164" s="32"/>
      <c r="P164" s="4"/>
    </row>
    <row r="165" spans="1:17" s="26" customFormat="1" ht="31.5" x14ac:dyDescent="0.25">
      <c r="A165" s="100" t="str">
        <f>IF(TRIM(G165)&lt;&gt;"",COUNTA(G$16:$G165)&amp;"","")</f>
        <v>132</v>
      </c>
      <c r="B165" s="48">
        <v>4</v>
      </c>
      <c r="C165" s="48"/>
      <c r="D165" s="49" t="s">
        <v>70</v>
      </c>
      <c r="E165" s="57" t="s">
        <v>15</v>
      </c>
      <c r="F165" s="57"/>
      <c r="G165" s="58">
        <f>G37</f>
        <v>97.58</v>
      </c>
      <c r="H165" s="75">
        <f t="shared" si="8"/>
        <v>0</v>
      </c>
      <c r="I165" s="51"/>
      <c r="J165" s="58"/>
      <c r="K165" s="75">
        <f t="shared" si="9"/>
        <v>0</v>
      </c>
      <c r="L165" s="51">
        <f t="shared" si="10"/>
        <v>0</v>
      </c>
      <c r="M165" s="58">
        <f t="shared" si="11"/>
        <v>0</v>
      </c>
      <c r="N165" s="104" t="s">
        <v>125</v>
      </c>
      <c r="O165" s="33" t="s">
        <v>26</v>
      </c>
      <c r="P165" s="27" t="s">
        <v>107</v>
      </c>
      <c r="Q165" s="26" t="s">
        <v>83</v>
      </c>
    </row>
    <row r="166" spans="1:17" s="26" customFormat="1" ht="31.5" x14ac:dyDescent="0.25">
      <c r="A166" s="100" t="str">
        <f>IF(TRIM(G166)&lt;&gt;"",COUNTA(G$16:$G166)&amp;"","")</f>
        <v>133</v>
      </c>
      <c r="B166" s="48">
        <v>5</v>
      </c>
      <c r="C166" s="48"/>
      <c r="D166" s="49" t="s">
        <v>71</v>
      </c>
      <c r="E166" s="50" t="s">
        <v>15</v>
      </c>
      <c r="F166" s="50"/>
      <c r="G166" s="51">
        <v>331.86</v>
      </c>
      <c r="H166" s="75">
        <f t="shared" si="8"/>
        <v>0</v>
      </c>
      <c r="I166" s="51"/>
      <c r="J166" s="58"/>
      <c r="K166" s="75">
        <f t="shared" si="9"/>
        <v>0</v>
      </c>
      <c r="L166" s="51">
        <f t="shared" si="10"/>
        <v>0</v>
      </c>
      <c r="M166" s="58">
        <f t="shared" si="11"/>
        <v>0</v>
      </c>
      <c r="N166" s="105" t="s">
        <v>124</v>
      </c>
      <c r="O166" s="33" t="s">
        <v>27</v>
      </c>
      <c r="P166" s="27" t="s">
        <v>107</v>
      </c>
      <c r="Q166" s="26" t="s">
        <v>82</v>
      </c>
    </row>
    <row r="167" spans="1:17" x14ac:dyDescent="0.25">
      <c r="A167" s="106" t="str">
        <f>IF(TRIM(G167)&lt;&gt;"",COUNTA(G$16:$G167)&amp;"","")</f>
        <v>134</v>
      </c>
      <c r="B167" s="59"/>
      <c r="C167" s="59"/>
      <c r="D167" s="53" t="s">
        <v>110</v>
      </c>
      <c r="E167" s="54" t="s">
        <v>22</v>
      </c>
      <c r="F167" s="54">
        <v>1.03</v>
      </c>
      <c r="G167" s="55">
        <f>расчет!L17*F41</f>
        <v>2.1</v>
      </c>
      <c r="H167" s="78">
        <f t="shared" si="8"/>
        <v>0</v>
      </c>
      <c r="I167" s="63"/>
      <c r="J167" s="55"/>
      <c r="K167" s="78">
        <f t="shared" si="9"/>
        <v>0</v>
      </c>
      <c r="L167" s="63">
        <f t="shared" si="10"/>
        <v>0</v>
      </c>
      <c r="M167" s="55">
        <f t="shared" si="11"/>
        <v>0</v>
      </c>
      <c r="N167" s="107" t="s">
        <v>124</v>
      </c>
      <c r="O167" s="32"/>
      <c r="P167" s="4"/>
    </row>
    <row r="168" spans="1:17" x14ac:dyDescent="0.25">
      <c r="A168" s="106" t="str">
        <f>IF(TRIM(G168)&lt;&gt;"",COUNTA(G$16:$G168)&amp;"","")</f>
        <v>135</v>
      </c>
      <c r="B168" s="59"/>
      <c r="C168" s="59"/>
      <c r="D168" s="53" t="s">
        <v>111</v>
      </c>
      <c r="E168" s="54" t="s">
        <v>22</v>
      </c>
      <c r="F168" s="54">
        <v>1.03</v>
      </c>
      <c r="G168" s="55">
        <f>расчет!L18*F42</f>
        <v>7.46</v>
      </c>
      <c r="H168" s="78">
        <f t="shared" si="8"/>
        <v>0</v>
      </c>
      <c r="I168" s="63"/>
      <c r="J168" s="55"/>
      <c r="K168" s="78">
        <f t="shared" si="9"/>
        <v>0</v>
      </c>
      <c r="L168" s="63">
        <f t="shared" si="10"/>
        <v>0</v>
      </c>
      <c r="M168" s="55">
        <f t="shared" si="11"/>
        <v>0</v>
      </c>
      <c r="N168" s="107" t="s">
        <v>124</v>
      </c>
      <c r="O168" s="32"/>
      <c r="P168" s="4"/>
    </row>
    <row r="169" spans="1:17" s="26" customFormat="1" ht="31.5" x14ac:dyDescent="0.25">
      <c r="A169" s="108" t="str">
        <f>IF(TRIM(G169)&lt;&gt;"",COUNTA(G$16:$G169)&amp;"","")</f>
        <v>136</v>
      </c>
      <c r="B169" s="60" t="s">
        <v>79</v>
      </c>
      <c r="C169" s="60"/>
      <c r="D169" s="49" t="s">
        <v>72</v>
      </c>
      <c r="E169" s="57" t="s">
        <v>15</v>
      </c>
      <c r="F169" s="57"/>
      <c r="G169" s="58">
        <f>G40</f>
        <v>331.86</v>
      </c>
      <c r="H169" s="75">
        <f t="shared" si="8"/>
        <v>0</v>
      </c>
      <c r="I169" s="51"/>
      <c r="J169" s="58"/>
      <c r="K169" s="75">
        <f t="shared" si="9"/>
        <v>0</v>
      </c>
      <c r="L169" s="51">
        <f t="shared" si="10"/>
        <v>0</v>
      </c>
      <c r="M169" s="58">
        <f t="shared" si="11"/>
        <v>0</v>
      </c>
      <c r="N169" s="104" t="s">
        <v>125</v>
      </c>
      <c r="O169" s="33" t="s">
        <v>27</v>
      </c>
      <c r="P169" s="27" t="s">
        <v>107</v>
      </c>
      <c r="Q169" s="26" t="s">
        <v>83</v>
      </c>
    </row>
    <row r="170" spans="1:17" s="26" customFormat="1" x14ac:dyDescent="0.25">
      <c r="A170" s="108" t="str">
        <f>IF(TRIM(G170)&lt;&gt;"",COUNTA(G$16:$G170)&amp;"","")</f>
        <v>137</v>
      </c>
      <c r="B170" s="60" t="s">
        <v>68</v>
      </c>
      <c r="C170" s="60"/>
      <c r="D170" s="49" t="s">
        <v>73</v>
      </c>
      <c r="E170" s="50" t="s">
        <v>15</v>
      </c>
      <c r="F170" s="50"/>
      <c r="G170" s="51">
        <v>62.86</v>
      </c>
      <c r="H170" s="75">
        <f t="shared" si="8"/>
        <v>0</v>
      </c>
      <c r="I170" s="51"/>
      <c r="J170" s="58"/>
      <c r="K170" s="75">
        <f t="shared" si="9"/>
        <v>0</v>
      </c>
      <c r="L170" s="51">
        <f t="shared" si="10"/>
        <v>0</v>
      </c>
      <c r="M170" s="58">
        <f t="shared" si="11"/>
        <v>0</v>
      </c>
      <c r="N170" s="105" t="s">
        <v>124</v>
      </c>
      <c r="O170" s="33" t="s">
        <v>28</v>
      </c>
      <c r="P170" s="27" t="s">
        <v>107</v>
      </c>
      <c r="Q170" s="26" t="s">
        <v>82</v>
      </c>
    </row>
    <row r="171" spans="1:17" x14ac:dyDescent="0.25">
      <c r="A171" s="106" t="str">
        <f>IF(TRIM(G171)&lt;&gt;"",COUNTA(G$16:$G171)&amp;"","")</f>
        <v>138</v>
      </c>
      <c r="B171" s="59"/>
      <c r="C171" s="59"/>
      <c r="D171" s="53" t="s">
        <v>111</v>
      </c>
      <c r="E171" s="54" t="s">
        <v>22</v>
      </c>
      <c r="F171" s="54">
        <v>1.03</v>
      </c>
      <c r="G171" s="55">
        <f>(расчет!L19+расчет!L20)*F45</f>
        <v>5.15</v>
      </c>
      <c r="H171" s="78">
        <f t="shared" si="8"/>
        <v>0</v>
      </c>
      <c r="I171" s="63"/>
      <c r="J171" s="55"/>
      <c r="K171" s="78">
        <f t="shared" si="9"/>
        <v>0</v>
      </c>
      <c r="L171" s="63">
        <f t="shared" si="10"/>
        <v>0</v>
      </c>
      <c r="M171" s="55">
        <f t="shared" si="11"/>
        <v>0</v>
      </c>
      <c r="N171" s="107" t="s">
        <v>124</v>
      </c>
      <c r="O171" s="32"/>
      <c r="P171" s="4"/>
    </row>
    <row r="172" spans="1:17" s="26" customFormat="1" ht="31.5" x14ac:dyDescent="0.25">
      <c r="A172" s="109" t="str">
        <f>IF(TRIM(G172)&lt;&gt;"",COUNTA(G$16:$G172)&amp;"","")</f>
        <v>139</v>
      </c>
      <c r="B172" s="61">
        <v>9</v>
      </c>
      <c r="C172" s="61"/>
      <c r="D172" s="49" t="s">
        <v>74</v>
      </c>
      <c r="E172" s="50" t="s">
        <v>15</v>
      </c>
      <c r="F172" s="50"/>
      <c r="G172" s="51">
        <f>G44</f>
        <v>62.86</v>
      </c>
      <c r="H172" s="75">
        <f t="shared" si="8"/>
        <v>0</v>
      </c>
      <c r="I172" s="51"/>
      <c r="J172" s="58"/>
      <c r="K172" s="75">
        <f t="shared" si="9"/>
        <v>0</v>
      </c>
      <c r="L172" s="51">
        <f t="shared" si="10"/>
        <v>0</v>
      </c>
      <c r="M172" s="58">
        <f t="shared" si="11"/>
        <v>0</v>
      </c>
      <c r="N172" s="104" t="s">
        <v>125</v>
      </c>
      <c r="O172" s="33" t="s">
        <v>28</v>
      </c>
      <c r="P172" s="27" t="s">
        <v>107</v>
      </c>
      <c r="Q172" s="26" t="s">
        <v>83</v>
      </c>
    </row>
    <row r="173" spans="1:17" s="26" customFormat="1" ht="31.5" x14ac:dyDescent="0.25">
      <c r="A173" s="108" t="str">
        <f>IF(TRIM(G173)&lt;&gt;"",COUNTA(G$16:$G173)&amp;"","")</f>
        <v>140</v>
      </c>
      <c r="B173" s="60" t="s">
        <v>81</v>
      </c>
      <c r="C173" s="60"/>
      <c r="D173" s="49" t="s">
        <v>75</v>
      </c>
      <c r="E173" s="50" t="s">
        <v>15</v>
      </c>
      <c r="F173" s="50"/>
      <c r="G173" s="51">
        <v>2.57</v>
      </c>
      <c r="H173" s="75">
        <f t="shared" si="8"/>
        <v>0</v>
      </c>
      <c r="I173" s="51"/>
      <c r="J173" s="58"/>
      <c r="K173" s="75">
        <f t="shared" si="9"/>
        <v>0</v>
      </c>
      <c r="L173" s="51">
        <f t="shared" si="10"/>
        <v>0</v>
      </c>
      <c r="M173" s="58">
        <f t="shared" si="11"/>
        <v>0</v>
      </c>
      <c r="N173" s="105" t="s">
        <v>124</v>
      </c>
      <c r="O173" s="33" t="s">
        <v>29</v>
      </c>
      <c r="P173" s="27" t="s">
        <v>107</v>
      </c>
      <c r="Q173" s="26" t="s">
        <v>82</v>
      </c>
    </row>
    <row r="174" spans="1:17" x14ac:dyDescent="0.25">
      <c r="A174" s="106" t="str">
        <f>IF(TRIM(G174)&lt;&gt;"",COUNTA(G$16:$G174)&amp;"","")</f>
        <v>141</v>
      </c>
      <c r="B174" s="59"/>
      <c r="C174" s="59"/>
      <c r="D174" s="53" t="s">
        <v>111</v>
      </c>
      <c r="E174" s="54" t="s">
        <v>22</v>
      </c>
      <c r="F174" s="54">
        <v>1.03</v>
      </c>
      <c r="G174" s="55">
        <f>расчет!L21*F48</f>
        <v>0.73</v>
      </c>
      <c r="H174" s="78">
        <f t="shared" si="8"/>
        <v>0</v>
      </c>
      <c r="I174" s="63"/>
      <c r="J174" s="55"/>
      <c r="K174" s="78">
        <f t="shared" si="9"/>
        <v>0</v>
      </c>
      <c r="L174" s="63">
        <f t="shared" si="10"/>
        <v>0</v>
      </c>
      <c r="M174" s="55">
        <f t="shared" si="11"/>
        <v>0</v>
      </c>
      <c r="N174" s="107" t="s">
        <v>124</v>
      </c>
      <c r="O174" s="32"/>
      <c r="P174" s="4"/>
    </row>
    <row r="175" spans="1:17" s="26" customFormat="1" ht="31.5" x14ac:dyDescent="0.25">
      <c r="A175" s="108" t="str">
        <f>IF(TRIM(G175)&lt;&gt;"",COUNTA(G$16:$G175)&amp;"","")</f>
        <v>142</v>
      </c>
      <c r="B175" s="60" t="s">
        <v>81</v>
      </c>
      <c r="C175" s="60"/>
      <c r="D175" s="49" t="s">
        <v>76</v>
      </c>
      <c r="E175" s="50" t="s">
        <v>15</v>
      </c>
      <c r="F175" s="50"/>
      <c r="G175" s="51">
        <f>G47</f>
        <v>2.57</v>
      </c>
      <c r="H175" s="75">
        <f t="shared" si="8"/>
        <v>0</v>
      </c>
      <c r="I175" s="51"/>
      <c r="J175" s="58"/>
      <c r="K175" s="75">
        <f t="shared" si="9"/>
        <v>0</v>
      </c>
      <c r="L175" s="51">
        <f t="shared" si="10"/>
        <v>0</v>
      </c>
      <c r="M175" s="58">
        <f t="shared" si="11"/>
        <v>0</v>
      </c>
      <c r="N175" s="104" t="s">
        <v>126</v>
      </c>
      <c r="O175" s="33" t="s">
        <v>29</v>
      </c>
      <c r="P175" s="27" t="s">
        <v>107</v>
      </c>
      <c r="Q175" s="26" t="s">
        <v>83</v>
      </c>
    </row>
    <row r="176" spans="1:17" s="26" customFormat="1" x14ac:dyDescent="0.25">
      <c r="A176" s="108" t="str">
        <f>IF(TRIM(G176)&lt;&gt;"",COUNTA(G$16:$G176)&amp;"","")</f>
        <v>143</v>
      </c>
      <c r="B176" s="60" t="s">
        <v>80</v>
      </c>
      <c r="C176" s="60"/>
      <c r="D176" s="49" t="s">
        <v>77</v>
      </c>
      <c r="E176" s="50" t="s">
        <v>15</v>
      </c>
      <c r="F176" s="50"/>
      <c r="G176" s="51">
        <v>27.04</v>
      </c>
      <c r="H176" s="75">
        <f t="shared" si="8"/>
        <v>0</v>
      </c>
      <c r="I176" s="51"/>
      <c r="J176" s="58"/>
      <c r="K176" s="75">
        <f t="shared" si="9"/>
        <v>0</v>
      </c>
      <c r="L176" s="51">
        <f t="shared" si="10"/>
        <v>0</v>
      </c>
      <c r="M176" s="58">
        <f t="shared" si="11"/>
        <v>0</v>
      </c>
      <c r="N176" s="105" t="s">
        <v>124</v>
      </c>
      <c r="O176" s="33" t="s">
        <v>30</v>
      </c>
      <c r="P176" s="27" t="s">
        <v>107</v>
      </c>
      <c r="Q176" s="26" t="s">
        <v>82</v>
      </c>
    </row>
    <row r="177" spans="1:17" x14ac:dyDescent="0.25">
      <c r="A177" s="106" t="str">
        <f>IF(TRIM(G177)&lt;&gt;"",COUNTA(G$16:$G177)&amp;"","")</f>
        <v>144</v>
      </c>
      <c r="B177" s="59"/>
      <c r="C177" s="59"/>
      <c r="D177" s="53" t="s">
        <v>111</v>
      </c>
      <c r="E177" s="54" t="s">
        <v>22</v>
      </c>
      <c r="F177" s="54">
        <v>1.03</v>
      </c>
      <c r="G177" s="55">
        <f>SUM(расчет!L22:L29)*F51</f>
        <v>2.13</v>
      </c>
      <c r="H177" s="78">
        <f t="shared" si="8"/>
        <v>0</v>
      </c>
      <c r="I177" s="63"/>
      <c r="J177" s="55"/>
      <c r="K177" s="78">
        <f t="shared" si="9"/>
        <v>0</v>
      </c>
      <c r="L177" s="63">
        <f t="shared" si="10"/>
        <v>0</v>
      </c>
      <c r="M177" s="55">
        <f t="shared" si="11"/>
        <v>0</v>
      </c>
      <c r="N177" s="107" t="s">
        <v>124</v>
      </c>
      <c r="O177" s="32"/>
      <c r="P177" s="4"/>
    </row>
    <row r="178" spans="1:17" s="26" customFormat="1" ht="31.5" x14ac:dyDescent="0.25">
      <c r="A178" s="108" t="str">
        <f>IF(TRIM(G178)&lt;&gt;"",COUNTA(G$16:$G178)&amp;"","")</f>
        <v>145</v>
      </c>
      <c r="B178" s="60" t="s">
        <v>80</v>
      </c>
      <c r="C178" s="60"/>
      <c r="D178" s="49" t="s">
        <v>78</v>
      </c>
      <c r="E178" s="50" t="s">
        <v>15</v>
      </c>
      <c r="F178" s="50"/>
      <c r="G178" s="51">
        <f>G50</f>
        <v>27.04</v>
      </c>
      <c r="H178" s="75">
        <f t="shared" si="8"/>
        <v>0</v>
      </c>
      <c r="I178" s="51"/>
      <c r="J178" s="58"/>
      <c r="K178" s="75">
        <f t="shared" si="9"/>
        <v>0</v>
      </c>
      <c r="L178" s="51">
        <f t="shared" si="10"/>
        <v>0</v>
      </c>
      <c r="M178" s="58">
        <f t="shared" si="11"/>
        <v>0</v>
      </c>
      <c r="N178" s="104" t="s">
        <v>126</v>
      </c>
      <c r="O178" s="33" t="s">
        <v>30</v>
      </c>
      <c r="P178" s="27" t="s">
        <v>107</v>
      </c>
      <c r="Q178" s="26" t="s">
        <v>83</v>
      </c>
    </row>
    <row r="179" spans="1:17" s="3" customFormat="1" x14ac:dyDescent="0.25">
      <c r="A179" s="97" t="str">
        <f>IF(TRIM(G179)&lt;&gt;"",COUNTA(G$16:$G179)&amp;"","")</f>
        <v/>
      </c>
      <c r="B179" s="40"/>
      <c r="C179" s="40"/>
      <c r="D179" s="40" t="s">
        <v>108</v>
      </c>
      <c r="E179" s="39"/>
      <c r="F179" s="39"/>
      <c r="G179" s="41"/>
      <c r="H179" s="41"/>
      <c r="I179" s="41"/>
      <c r="J179" s="41"/>
      <c r="K179" s="41"/>
      <c r="L179" s="41"/>
      <c r="M179" s="41"/>
      <c r="N179" s="94"/>
      <c r="O179" s="32"/>
    </row>
    <row r="180" spans="1:17" s="3" customFormat="1" x14ac:dyDescent="0.25">
      <c r="A180" s="98" t="str">
        <f>IF(TRIM(G180)&lt;&gt;"",COUNTA(G$16:$G180)&amp;"","")</f>
        <v/>
      </c>
      <c r="B180" s="46"/>
      <c r="C180" s="46"/>
      <c r="D180" s="74" t="s">
        <v>23</v>
      </c>
      <c r="E180" s="45"/>
      <c r="F180" s="45"/>
      <c r="G180" s="46"/>
      <c r="H180" s="46"/>
      <c r="I180" s="46"/>
      <c r="J180" s="46"/>
      <c r="K180" s="46"/>
      <c r="L180" s="46"/>
      <c r="M180" s="46"/>
      <c r="N180" s="99"/>
      <c r="O180" s="32"/>
      <c r="Q180" s="3" t="s">
        <v>59</v>
      </c>
    </row>
    <row r="181" spans="1:17" s="26" customFormat="1" x14ac:dyDescent="0.25">
      <c r="A181" s="100" t="str">
        <f>IF(TRIM(G181)&lt;&gt;"",COUNTA(G$16:$G181)&amp;"","")</f>
        <v>146</v>
      </c>
      <c r="B181" s="48">
        <v>4</v>
      </c>
      <c r="C181" s="48"/>
      <c r="D181" s="49" t="s">
        <v>69</v>
      </c>
      <c r="E181" s="50" t="s">
        <v>15</v>
      </c>
      <c r="F181" s="50"/>
      <c r="G181" s="51">
        <v>123.3</v>
      </c>
      <c r="H181" s="75">
        <f t="shared" si="8"/>
        <v>0</v>
      </c>
      <c r="I181" s="51"/>
      <c r="J181" s="58"/>
      <c r="K181" s="75">
        <f t="shared" si="9"/>
        <v>0</v>
      </c>
      <c r="L181" s="51">
        <f t="shared" si="10"/>
        <v>0</v>
      </c>
      <c r="M181" s="58">
        <f t="shared" si="11"/>
        <v>0</v>
      </c>
      <c r="N181" s="101" t="s">
        <v>124</v>
      </c>
      <c r="O181" s="33" t="s">
        <v>26</v>
      </c>
      <c r="P181" s="27" t="s">
        <v>109</v>
      </c>
      <c r="Q181" s="26" t="s">
        <v>82</v>
      </c>
    </row>
    <row r="182" spans="1:17" x14ac:dyDescent="0.25">
      <c r="A182" s="102" t="str">
        <f>IF(TRIM(G182)&lt;&gt;"",COUNTA(G$16:$G182)&amp;"","")</f>
        <v>147</v>
      </c>
      <c r="B182" s="52"/>
      <c r="C182" s="52"/>
      <c r="D182" s="53" t="s">
        <v>110</v>
      </c>
      <c r="E182" s="54" t="s">
        <v>22</v>
      </c>
      <c r="F182" s="54">
        <v>1.03</v>
      </c>
      <c r="G182" s="55">
        <f>расчет!L2*F20</f>
        <v>4.47</v>
      </c>
      <c r="H182" s="78">
        <f t="shared" si="8"/>
        <v>0</v>
      </c>
      <c r="I182" s="63"/>
      <c r="J182" s="55"/>
      <c r="K182" s="78">
        <f t="shared" si="9"/>
        <v>0</v>
      </c>
      <c r="L182" s="63">
        <f t="shared" si="10"/>
        <v>0</v>
      </c>
      <c r="M182" s="55">
        <f t="shared" si="11"/>
        <v>0</v>
      </c>
      <c r="N182" s="103" t="s">
        <v>124</v>
      </c>
      <c r="O182" s="32"/>
      <c r="P182" s="4"/>
    </row>
    <row r="183" spans="1:17" s="26" customFormat="1" ht="31.5" x14ac:dyDescent="0.25">
      <c r="A183" s="100" t="str">
        <f>IF(TRIM(G183)&lt;&gt;"",COUNTA(G$16:$G183)&amp;"","")</f>
        <v>148</v>
      </c>
      <c r="B183" s="48">
        <v>4</v>
      </c>
      <c r="C183" s="48"/>
      <c r="D183" s="49" t="s">
        <v>70</v>
      </c>
      <c r="E183" s="57" t="s">
        <v>15</v>
      </c>
      <c r="F183" s="57"/>
      <c r="G183" s="58">
        <f>G19</f>
        <v>123.3</v>
      </c>
      <c r="H183" s="75">
        <f t="shared" si="8"/>
        <v>0</v>
      </c>
      <c r="I183" s="51"/>
      <c r="J183" s="58"/>
      <c r="K183" s="75">
        <f t="shared" si="9"/>
        <v>0</v>
      </c>
      <c r="L183" s="51">
        <f t="shared" si="10"/>
        <v>0</v>
      </c>
      <c r="M183" s="58">
        <f t="shared" si="11"/>
        <v>0</v>
      </c>
      <c r="N183" s="104" t="s">
        <v>125</v>
      </c>
      <c r="O183" s="33" t="s">
        <v>26</v>
      </c>
      <c r="P183" s="27" t="s">
        <v>109</v>
      </c>
      <c r="Q183" s="26" t="s">
        <v>83</v>
      </c>
    </row>
    <row r="184" spans="1:17" s="26" customFormat="1" ht="31.5" x14ac:dyDescent="0.25">
      <c r="A184" s="100" t="str">
        <f>IF(TRIM(G184)&lt;&gt;"",COUNTA(G$16:$G184)&amp;"","")</f>
        <v>149</v>
      </c>
      <c r="B184" s="48">
        <v>5</v>
      </c>
      <c r="C184" s="48"/>
      <c r="D184" s="49" t="s">
        <v>71</v>
      </c>
      <c r="E184" s="50" t="s">
        <v>15</v>
      </c>
      <c r="F184" s="50"/>
      <c r="G184" s="51">
        <v>398.54</v>
      </c>
      <c r="H184" s="75">
        <f t="shared" si="8"/>
        <v>0</v>
      </c>
      <c r="I184" s="51"/>
      <c r="J184" s="58"/>
      <c r="K184" s="75">
        <f t="shared" si="9"/>
        <v>0</v>
      </c>
      <c r="L184" s="51">
        <f t="shared" si="10"/>
        <v>0</v>
      </c>
      <c r="M184" s="58">
        <f t="shared" si="11"/>
        <v>0</v>
      </c>
      <c r="N184" s="105" t="s">
        <v>124</v>
      </c>
      <c r="O184" s="33" t="s">
        <v>27</v>
      </c>
      <c r="P184" s="27" t="s">
        <v>109</v>
      </c>
      <c r="Q184" s="26" t="s">
        <v>82</v>
      </c>
    </row>
    <row r="185" spans="1:17" x14ac:dyDescent="0.25">
      <c r="A185" s="106" t="str">
        <f>IF(TRIM(G185)&lt;&gt;"",COUNTA(G$16:$G185)&amp;"","")</f>
        <v>150</v>
      </c>
      <c r="B185" s="59"/>
      <c r="C185" s="59"/>
      <c r="D185" s="53" t="s">
        <v>110</v>
      </c>
      <c r="E185" s="54" t="s">
        <v>22</v>
      </c>
      <c r="F185" s="54">
        <v>1.03</v>
      </c>
      <c r="G185" s="55">
        <f>расчет!L3*F23</f>
        <v>2.4500000000000002</v>
      </c>
      <c r="H185" s="78">
        <f t="shared" si="8"/>
        <v>0</v>
      </c>
      <c r="I185" s="63"/>
      <c r="J185" s="55"/>
      <c r="K185" s="78">
        <f t="shared" si="9"/>
        <v>0</v>
      </c>
      <c r="L185" s="63">
        <f t="shared" si="10"/>
        <v>0</v>
      </c>
      <c r="M185" s="55">
        <f t="shared" si="11"/>
        <v>0</v>
      </c>
      <c r="N185" s="107" t="s">
        <v>124</v>
      </c>
      <c r="O185" s="32"/>
      <c r="P185" s="4"/>
    </row>
    <row r="186" spans="1:17" x14ac:dyDescent="0.25">
      <c r="A186" s="106" t="str">
        <f>IF(TRIM(G186)&lt;&gt;"",COUNTA(G$16:$G186)&amp;"","")</f>
        <v>151</v>
      </c>
      <c r="B186" s="59"/>
      <c r="C186" s="59"/>
      <c r="D186" s="53" t="s">
        <v>111</v>
      </c>
      <c r="E186" s="54" t="s">
        <v>22</v>
      </c>
      <c r="F186" s="54">
        <v>1.03</v>
      </c>
      <c r="G186" s="55">
        <f>расчет!L4*F24</f>
        <v>7.5</v>
      </c>
      <c r="H186" s="78">
        <f t="shared" si="8"/>
        <v>0</v>
      </c>
      <c r="I186" s="63"/>
      <c r="J186" s="55"/>
      <c r="K186" s="78">
        <f t="shared" si="9"/>
        <v>0</v>
      </c>
      <c r="L186" s="63">
        <f t="shared" si="10"/>
        <v>0</v>
      </c>
      <c r="M186" s="55">
        <f t="shared" si="11"/>
        <v>0</v>
      </c>
      <c r="N186" s="107" t="s">
        <v>124</v>
      </c>
      <c r="O186" s="32"/>
      <c r="P186" s="4"/>
    </row>
    <row r="187" spans="1:17" s="26" customFormat="1" ht="31.5" x14ac:dyDescent="0.25">
      <c r="A187" s="108" t="str">
        <f>IF(TRIM(G187)&lt;&gt;"",COUNTA(G$16:$G187)&amp;"","")</f>
        <v>152</v>
      </c>
      <c r="B187" s="60" t="s">
        <v>79</v>
      </c>
      <c r="C187" s="60"/>
      <c r="D187" s="49" t="s">
        <v>72</v>
      </c>
      <c r="E187" s="57" t="s">
        <v>15</v>
      </c>
      <c r="F187" s="57"/>
      <c r="G187" s="58">
        <f>G22</f>
        <v>398.54</v>
      </c>
      <c r="H187" s="75">
        <f t="shared" si="8"/>
        <v>0</v>
      </c>
      <c r="I187" s="51"/>
      <c r="J187" s="58"/>
      <c r="K187" s="75">
        <f t="shared" si="9"/>
        <v>0</v>
      </c>
      <c r="L187" s="51">
        <f t="shared" si="10"/>
        <v>0</v>
      </c>
      <c r="M187" s="58">
        <f t="shared" si="11"/>
        <v>0</v>
      </c>
      <c r="N187" s="104" t="s">
        <v>125</v>
      </c>
      <c r="O187" s="33" t="s">
        <v>27</v>
      </c>
      <c r="P187" s="27" t="s">
        <v>109</v>
      </c>
      <c r="Q187" s="26" t="s">
        <v>83</v>
      </c>
    </row>
    <row r="188" spans="1:17" s="26" customFormat="1" x14ac:dyDescent="0.25">
      <c r="A188" s="108" t="str">
        <f>IF(TRIM(G188)&lt;&gt;"",COUNTA(G$16:$G188)&amp;"","")</f>
        <v>153</v>
      </c>
      <c r="B188" s="60" t="s">
        <v>68</v>
      </c>
      <c r="C188" s="60"/>
      <c r="D188" s="49" t="s">
        <v>73</v>
      </c>
      <c r="E188" s="50" t="s">
        <v>15</v>
      </c>
      <c r="F188" s="50"/>
      <c r="G188" s="51">
        <v>69.5</v>
      </c>
      <c r="H188" s="75">
        <f t="shared" si="8"/>
        <v>0</v>
      </c>
      <c r="I188" s="51"/>
      <c r="J188" s="58"/>
      <c r="K188" s="75">
        <f t="shared" si="9"/>
        <v>0</v>
      </c>
      <c r="L188" s="51">
        <f t="shared" si="10"/>
        <v>0</v>
      </c>
      <c r="M188" s="58">
        <f t="shared" si="11"/>
        <v>0</v>
      </c>
      <c r="N188" s="105" t="s">
        <v>124</v>
      </c>
      <c r="O188" s="33" t="s">
        <v>28</v>
      </c>
      <c r="P188" s="27" t="s">
        <v>109</v>
      </c>
      <c r="Q188" s="26" t="s">
        <v>82</v>
      </c>
    </row>
    <row r="189" spans="1:17" x14ac:dyDescent="0.25">
      <c r="A189" s="106" t="str">
        <f>IF(TRIM(G189)&lt;&gt;"",COUNTA(G$16:$G189)&amp;"","")</f>
        <v>154</v>
      </c>
      <c r="B189" s="59"/>
      <c r="C189" s="59"/>
      <c r="D189" s="53" t="s">
        <v>111</v>
      </c>
      <c r="E189" s="54" t="s">
        <v>22</v>
      </c>
      <c r="F189" s="54">
        <v>1.03</v>
      </c>
      <c r="G189" s="55">
        <f>(расчет!L5+расчет!L6)*F27</f>
        <v>5.62</v>
      </c>
      <c r="H189" s="78">
        <f t="shared" si="8"/>
        <v>0</v>
      </c>
      <c r="I189" s="63"/>
      <c r="J189" s="55"/>
      <c r="K189" s="78">
        <f t="shared" si="9"/>
        <v>0</v>
      </c>
      <c r="L189" s="63">
        <f t="shared" si="10"/>
        <v>0</v>
      </c>
      <c r="M189" s="55">
        <f t="shared" si="11"/>
        <v>0</v>
      </c>
      <c r="N189" s="107" t="s">
        <v>124</v>
      </c>
      <c r="O189" s="32"/>
      <c r="P189" s="4"/>
    </row>
    <row r="190" spans="1:17" s="26" customFormat="1" ht="31.5" x14ac:dyDescent="0.25">
      <c r="A190" s="109" t="str">
        <f>IF(TRIM(G190)&lt;&gt;"",COUNTA(G$16:$G190)&amp;"","")</f>
        <v>155</v>
      </c>
      <c r="B190" s="61">
        <v>9</v>
      </c>
      <c r="C190" s="61"/>
      <c r="D190" s="49" t="s">
        <v>74</v>
      </c>
      <c r="E190" s="50" t="s">
        <v>15</v>
      </c>
      <c r="F190" s="50"/>
      <c r="G190" s="51">
        <f>G26</f>
        <v>69.5</v>
      </c>
      <c r="H190" s="75">
        <f t="shared" si="8"/>
        <v>0</v>
      </c>
      <c r="I190" s="51"/>
      <c r="J190" s="58"/>
      <c r="K190" s="75">
        <f t="shared" si="9"/>
        <v>0</v>
      </c>
      <c r="L190" s="51">
        <f t="shared" si="10"/>
        <v>0</v>
      </c>
      <c r="M190" s="58">
        <f t="shared" si="11"/>
        <v>0</v>
      </c>
      <c r="N190" s="104" t="s">
        <v>125</v>
      </c>
      <c r="O190" s="33" t="s">
        <v>28</v>
      </c>
      <c r="P190" s="27" t="s">
        <v>109</v>
      </c>
      <c r="Q190" s="26" t="s">
        <v>83</v>
      </c>
    </row>
    <row r="191" spans="1:17" s="26" customFormat="1" ht="31.5" x14ac:dyDescent="0.25">
      <c r="A191" s="108" t="str">
        <f>IF(TRIM(G191)&lt;&gt;"",COUNTA(G$16:$G191)&amp;"","")</f>
        <v>156</v>
      </c>
      <c r="B191" s="60" t="s">
        <v>81</v>
      </c>
      <c r="C191" s="60"/>
      <c r="D191" s="49" t="s">
        <v>75</v>
      </c>
      <c r="E191" s="50" t="s">
        <v>15</v>
      </c>
      <c r="F191" s="50"/>
      <c r="G191" s="51">
        <v>2.56</v>
      </c>
      <c r="H191" s="75">
        <f t="shared" si="8"/>
        <v>0</v>
      </c>
      <c r="I191" s="51"/>
      <c r="J191" s="58"/>
      <c r="K191" s="75">
        <f t="shared" si="9"/>
        <v>0</v>
      </c>
      <c r="L191" s="51">
        <f t="shared" si="10"/>
        <v>0</v>
      </c>
      <c r="M191" s="58">
        <f t="shared" si="11"/>
        <v>0</v>
      </c>
      <c r="N191" s="105" t="s">
        <v>124</v>
      </c>
      <c r="O191" s="33" t="s">
        <v>29</v>
      </c>
      <c r="P191" s="27" t="s">
        <v>109</v>
      </c>
      <c r="Q191" s="26" t="s">
        <v>82</v>
      </c>
    </row>
    <row r="192" spans="1:17" x14ac:dyDescent="0.25">
      <c r="A192" s="106" t="str">
        <f>IF(TRIM(G192)&lt;&gt;"",COUNTA(G$16:$G192)&amp;"","")</f>
        <v>157</v>
      </c>
      <c r="B192" s="59"/>
      <c r="C192" s="59"/>
      <c r="D192" s="53" t="s">
        <v>111</v>
      </c>
      <c r="E192" s="54" t="s">
        <v>22</v>
      </c>
      <c r="F192" s="54">
        <v>1.03</v>
      </c>
      <c r="G192" s="55">
        <f>расчет!L7*F30</f>
        <v>0.72</v>
      </c>
      <c r="H192" s="78">
        <f t="shared" si="8"/>
        <v>0</v>
      </c>
      <c r="I192" s="63"/>
      <c r="J192" s="55"/>
      <c r="K192" s="78">
        <f t="shared" si="9"/>
        <v>0</v>
      </c>
      <c r="L192" s="63">
        <f t="shared" si="10"/>
        <v>0</v>
      </c>
      <c r="M192" s="55">
        <f t="shared" si="11"/>
        <v>0</v>
      </c>
      <c r="N192" s="107" t="s">
        <v>124</v>
      </c>
      <c r="O192" s="32"/>
      <c r="P192" s="4"/>
    </row>
    <row r="193" spans="1:17" s="26" customFormat="1" ht="31.5" x14ac:dyDescent="0.25">
      <c r="A193" s="108" t="str">
        <f>IF(TRIM(G193)&lt;&gt;"",COUNTA(G$16:$G193)&amp;"","")</f>
        <v>158</v>
      </c>
      <c r="B193" s="60" t="s">
        <v>81</v>
      </c>
      <c r="C193" s="60"/>
      <c r="D193" s="49" t="s">
        <v>76</v>
      </c>
      <c r="E193" s="50" t="s">
        <v>15</v>
      </c>
      <c r="F193" s="50"/>
      <c r="G193" s="51">
        <f>G29</f>
        <v>2.56</v>
      </c>
      <c r="H193" s="75">
        <f t="shared" si="8"/>
        <v>0</v>
      </c>
      <c r="I193" s="51"/>
      <c r="J193" s="58"/>
      <c r="K193" s="75">
        <f t="shared" si="9"/>
        <v>0</v>
      </c>
      <c r="L193" s="51">
        <f t="shared" si="10"/>
        <v>0</v>
      </c>
      <c r="M193" s="58">
        <f t="shared" si="11"/>
        <v>0</v>
      </c>
      <c r="N193" s="104" t="s">
        <v>126</v>
      </c>
      <c r="O193" s="33" t="s">
        <v>29</v>
      </c>
      <c r="P193" s="27" t="s">
        <v>109</v>
      </c>
      <c r="Q193" s="26" t="s">
        <v>83</v>
      </c>
    </row>
    <row r="194" spans="1:17" s="26" customFormat="1" x14ac:dyDescent="0.25">
      <c r="A194" s="108" t="str">
        <f>IF(TRIM(G194)&lt;&gt;"",COUNTA(G$16:$G194)&amp;"","")</f>
        <v>159</v>
      </c>
      <c r="B194" s="60" t="s">
        <v>80</v>
      </c>
      <c r="C194" s="60"/>
      <c r="D194" s="49" t="s">
        <v>77</v>
      </c>
      <c r="E194" s="50" t="s">
        <v>15</v>
      </c>
      <c r="F194" s="50"/>
      <c r="G194" s="51">
        <v>26.04</v>
      </c>
      <c r="H194" s="75">
        <f t="shared" si="8"/>
        <v>0</v>
      </c>
      <c r="I194" s="51"/>
      <c r="J194" s="58"/>
      <c r="K194" s="75">
        <f t="shared" si="9"/>
        <v>0</v>
      </c>
      <c r="L194" s="51">
        <f t="shared" si="10"/>
        <v>0</v>
      </c>
      <c r="M194" s="58">
        <f t="shared" si="11"/>
        <v>0</v>
      </c>
      <c r="N194" s="105" t="s">
        <v>124</v>
      </c>
      <c r="O194" s="33" t="s">
        <v>30</v>
      </c>
      <c r="P194" s="27" t="s">
        <v>109</v>
      </c>
      <c r="Q194" s="26" t="s">
        <v>82</v>
      </c>
    </row>
    <row r="195" spans="1:17" x14ac:dyDescent="0.25">
      <c r="A195" s="106" t="str">
        <f>IF(TRIM(G195)&lt;&gt;"",COUNTA(G$16:$G195)&amp;"","")</f>
        <v>160</v>
      </c>
      <c r="B195" s="59"/>
      <c r="C195" s="59"/>
      <c r="D195" s="53" t="s">
        <v>111</v>
      </c>
      <c r="E195" s="54" t="s">
        <v>22</v>
      </c>
      <c r="F195" s="54">
        <v>1.03</v>
      </c>
      <c r="G195" s="55">
        <f>SUM(расчет!L8:L15)*F33</f>
        <v>2.13</v>
      </c>
      <c r="H195" s="78">
        <f t="shared" si="8"/>
        <v>0</v>
      </c>
      <c r="I195" s="63"/>
      <c r="J195" s="55"/>
      <c r="K195" s="78">
        <f t="shared" si="9"/>
        <v>0</v>
      </c>
      <c r="L195" s="63">
        <f t="shared" si="10"/>
        <v>0</v>
      </c>
      <c r="M195" s="55">
        <f t="shared" si="11"/>
        <v>0</v>
      </c>
      <c r="N195" s="107" t="s">
        <v>124</v>
      </c>
      <c r="O195" s="32"/>
      <c r="P195" s="4"/>
    </row>
    <row r="196" spans="1:17" s="26" customFormat="1" ht="31.5" x14ac:dyDescent="0.25">
      <c r="A196" s="108" t="str">
        <f>IF(TRIM(G196)&lt;&gt;"",COUNTA(G$16:$G196)&amp;"","")</f>
        <v>161</v>
      </c>
      <c r="B196" s="60" t="s">
        <v>80</v>
      </c>
      <c r="C196" s="60"/>
      <c r="D196" s="49" t="s">
        <v>78</v>
      </c>
      <c r="E196" s="50" t="s">
        <v>15</v>
      </c>
      <c r="F196" s="50"/>
      <c r="G196" s="51">
        <f>G32</f>
        <v>26.04</v>
      </c>
      <c r="H196" s="75">
        <f t="shared" si="8"/>
        <v>0</v>
      </c>
      <c r="I196" s="51"/>
      <c r="J196" s="58"/>
      <c r="K196" s="75">
        <f t="shared" si="9"/>
        <v>0</v>
      </c>
      <c r="L196" s="51">
        <f t="shared" si="10"/>
        <v>0</v>
      </c>
      <c r="M196" s="58">
        <f t="shared" si="11"/>
        <v>0</v>
      </c>
      <c r="N196" s="104" t="s">
        <v>126</v>
      </c>
      <c r="O196" s="33" t="s">
        <v>30</v>
      </c>
      <c r="P196" s="27" t="s">
        <v>109</v>
      </c>
      <c r="Q196" s="26" t="s">
        <v>83</v>
      </c>
    </row>
    <row r="197" spans="1:17" x14ac:dyDescent="0.25">
      <c r="A197" s="111"/>
      <c r="B197" s="64"/>
      <c r="C197" s="64"/>
      <c r="D197" s="66"/>
      <c r="E197" s="66"/>
      <c r="F197" s="66"/>
      <c r="G197" s="67"/>
      <c r="H197" s="67"/>
      <c r="I197" s="67"/>
      <c r="J197" s="67"/>
      <c r="K197" s="65">
        <f>SUM(K16:K196)</f>
        <v>0</v>
      </c>
      <c r="L197" s="80">
        <f>SUM(L16:L196)</f>
        <v>0</v>
      </c>
      <c r="M197" s="81">
        <f>SUM(M16:M196)</f>
        <v>0</v>
      </c>
      <c r="N197" s="112"/>
    </row>
    <row r="198" spans="1:17" s="3" customFormat="1" ht="15.75" customHeight="1" x14ac:dyDescent="0.25">
      <c r="A198" s="156" t="s">
        <v>120</v>
      </c>
      <c r="B198" s="157"/>
      <c r="C198" s="157"/>
      <c r="D198" s="157"/>
      <c r="E198" s="157"/>
      <c r="F198" s="157"/>
      <c r="G198" s="157"/>
      <c r="H198" s="157"/>
      <c r="I198" s="157"/>
      <c r="J198" s="157"/>
      <c r="K198" s="153">
        <f>K197</f>
        <v>0</v>
      </c>
      <c r="L198" s="153"/>
      <c r="M198" s="153"/>
      <c r="N198" s="113"/>
      <c r="O198" s="32"/>
    </row>
    <row r="199" spans="1:17" s="88" customFormat="1" x14ac:dyDescent="0.25">
      <c r="A199" s="158" t="s">
        <v>121</v>
      </c>
      <c r="B199" s="159"/>
      <c r="C199" s="159"/>
      <c r="D199" s="159"/>
      <c r="E199" s="159"/>
      <c r="F199" s="159"/>
      <c r="G199" s="159"/>
      <c r="H199" s="159"/>
      <c r="I199" s="159"/>
      <c r="J199" s="159"/>
      <c r="K199" s="154">
        <f>K198*0.22</f>
        <v>0</v>
      </c>
      <c r="L199" s="154"/>
      <c r="M199" s="154"/>
      <c r="N199" s="114"/>
      <c r="O199" s="87"/>
    </row>
    <row r="200" spans="1:17" s="90" customFormat="1" ht="19.5" thickBot="1" x14ac:dyDescent="0.3">
      <c r="A200" s="160" t="s">
        <v>122</v>
      </c>
      <c r="B200" s="161"/>
      <c r="C200" s="161"/>
      <c r="D200" s="161"/>
      <c r="E200" s="161"/>
      <c r="F200" s="161"/>
      <c r="G200" s="161"/>
      <c r="H200" s="161"/>
      <c r="I200" s="161"/>
      <c r="J200" s="161"/>
      <c r="K200" s="155">
        <f>K198+K199</f>
        <v>0</v>
      </c>
      <c r="L200" s="155"/>
      <c r="M200" s="155"/>
      <c r="N200" s="115"/>
      <c r="O200" s="89"/>
    </row>
    <row r="201" spans="1:17" s="3" customFormat="1" x14ac:dyDescent="0.25">
      <c r="A201" s="82"/>
      <c r="B201" s="82"/>
      <c r="C201" s="82"/>
      <c r="D201" s="82"/>
      <c r="E201" s="83"/>
      <c r="F201" s="83"/>
      <c r="G201" s="84"/>
      <c r="H201" s="84"/>
      <c r="I201" s="84"/>
      <c r="J201" s="84"/>
      <c r="K201" s="85"/>
      <c r="L201" s="85"/>
      <c r="M201" s="85"/>
      <c r="N201" s="86"/>
      <c r="O201" s="32"/>
    </row>
    <row r="202" spans="1:17" x14ac:dyDescent="0.25">
      <c r="A202" s="136" t="s">
        <v>18</v>
      </c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36"/>
    </row>
    <row r="203" spans="1:17" x14ac:dyDescent="0.25">
      <c r="A203" s="137" t="s">
        <v>20</v>
      </c>
      <c r="B203" s="137"/>
      <c r="C203" s="137"/>
      <c r="D203" s="137"/>
      <c r="E203" s="137"/>
      <c r="F203" s="137"/>
      <c r="G203" s="137"/>
      <c r="H203" s="137"/>
      <c r="I203" s="137"/>
      <c r="J203" s="137"/>
      <c r="K203" s="137"/>
      <c r="L203" s="137"/>
      <c r="M203" s="137"/>
      <c r="N203" s="137"/>
    </row>
    <row r="204" spans="1:17" x14ac:dyDescent="0.25">
      <c r="A204" s="138" t="s">
        <v>19</v>
      </c>
      <c r="B204" s="138"/>
      <c r="C204" s="138"/>
      <c r="D204" s="138"/>
      <c r="E204" s="138"/>
      <c r="F204" s="138"/>
      <c r="G204" s="138"/>
      <c r="H204" s="138"/>
      <c r="I204" s="138"/>
      <c r="J204" s="138"/>
      <c r="K204" s="138"/>
      <c r="L204" s="138"/>
      <c r="M204" s="138"/>
      <c r="N204" s="138"/>
    </row>
    <row r="205" spans="1:17" x14ac:dyDescent="0.25">
      <c r="A205" s="138" t="s">
        <v>21</v>
      </c>
      <c r="B205" s="138"/>
      <c r="C205" s="138"/>
      <c r="D205" s="138"/>
      <c r="E205" s="138"/>
      <c r="F205" s="138"/>
      <c r="G205" s="138"/>
      <c r="H205" s="138"/>
      <c r="I205" s="138"/>
      <c r="J205" s="138"/>
      <c r="K205" s="138"/>
      <c r="L205" s="138"/>
      <c r="M205" s="138"/>
      <c r="N205" s="138"/>
    </row>
    <row r="206" spans="1:17" x14ac:dyDescent="0.25">
      <c r="A206" s="138" t="s">
        <v>85</v>
      </c>
      <c r="B206" s="138"/>
      <c r="C206" s="138"/>
      <c r="D206" s="138"/>
      <c r="E206" s="138"/>
      <c r="F206" s="138"/>
      <c r="G206" s="138"/>
      <c r="H206" s="138"/>
      <c r="I206" s="138"/>
      <c r="J206" s="138"/>
      <c r="K206" s="138"/>
      <c r="L206" s="138"/>
      <c r="M206" s="138"/>
      <c r="N206" s="138"/>
    </row>
    <row r="207" spans="1:17" x14ac:dyDescent="0.25">
      <c r="A207" s="138" t="s">
        <v>86</v>
      </c>
      <c r="B207" s="138"/>
      <c r="C207" s="138"/>
      <c r="D207" s="138"/>
      <c r="E207" s="138"/>
      <c r="F207" s="138"/>
      <c r="G207" s="138"/>
      <c r="H207" s="138"/>
      <c r="I207" s="138"/>
      <c r="J207" s="138"/>
      <c r="K207" s="138"/>
      <c r="L207" s="138"/>
      <c r="M207" s="138"/>
      <c r="N207" s="138"/>
    </row>
    <row r="208" spans="1:17" ht="16.5" thickBot="1" x14ac:dyDescent="0.3">
      <c r="A208" s="68"/>
      <c r="B208" s="68"/>
      <c r="C208" s="68"/>
      <c r="D208" s="68"/>
      <c r="E208" s="68"/>
      <c r="F208" s="68"/>
      <c r="G208" s="69"/>
      <c r="H208" s="68"/>
      <c r="I208" s="68"/>
      <c r="J208" s="68"/>
      <c r="K208" s="68"/>
      <c r="L208" s="68"/>
      <c r="M208" s="68"/>
      <c r="N208" s="68"/>
    </row>
    <row r="209" spans="1:15" ht="15.75" customHeight="1" x14ac:dyDescent="0.25">
      <c r="A209" s="162" t="s">
        <v>112</v>
      </c>
      <c r="B209" s="163"/>
      <c r="C209" s="163"/>
      <c r="D209" s="163"/>
      <c r="E209" s="163"/>
      <c r="F209" s="165"/>
      <c r="G209" s="166"/>
      <c r="H209" s="166"/>
      <c r="I209" s="167"/>
      <c r="J209" s="163" t="s">
        <v>113</v>
      </c>
      <c r="K209" s="163"/>
      <c r="L209" s="163"/>
      <c r="M209" s="163"/>
      <c r="N209" s="164"/>
    </row>
    <row r="210" spans="1:15" x14ac:dyDescent="0.25">
      <c r="A210" s="119" t="s">
        <v>5</v>
      </c>
      <c r="B210" s="120"/>
      <c r="C210" s="120"/>
      <c r="D210" s="120"/>
      <c r="E210" s="120"/>
      <c r="F210" s="131">
        <v>46315</v>
      </c>
      <c r="G210" s="131"/>
      <c r="H210" s="131"/>
      <c r="I210" s="131"/>
      <c r="J210" s="117" t="s">
        <v>60</v>
      </c>
      <c r="K210" s="117"/>
      <c r="L210" s="117"/>
      <c r="M210" s="117"/>
      <c r="N210" s="118"/>
      <c r="O210" s="34"/>
    </row>
    <row r="211" spans="1:15" x14ac:dyDescent="0.25">
      <c r="A211" s="119" t="s">
        <v>61</v>
      </c>
      <c r="B211" s="120"/>
      <c r="C211" s="120"/>
      <c r="D211" s="120"/>
      <c r="E211" s="120"/>
      <c r="F211" s="131">
        <v>46433</v>
      </c>
      <c r="G211" s="131"/>
      <c r="H211" s="131"/>
      <c r="I211" s="131"/>
      <c r="J211" s="117" t="s">
        <v>60</v>
      </c>
      <c r="K211" s="117"/>
      <c r="L211" s="117"/>
      <c r="M211" s="117"/>
      <c r="N211" s="118"/>
      <c r="O211" s="34"/>
    </row>
    <row r="212" spans="1:15" x14ac:dyDescent="0.25">
      <c r="A212" s="119" t="s">
        <v>6</v>
      </c>
      <c r="B212" s="120"/>
      <c r="C212" s="120"/>
      <c r="D212" s="120"/>
      <c r="E212" s="120"/>
      <c r="F212" s="121" t="s">
        <v>7</v>
      </c>
      <c r="G212" s="121"/>
      <c r="H212" s="121"/>
      <c r="I212" s="121"/>
      <c r="J212" s="117" t="s">
        <v>60</v>
      </c>
      <c r="K212" s="117"/>
      <c r="L212" s="117"/>
      <c r="M212" s="117"/>
      <c r="N212" s="118"/>
      <c r="O212" s="34"/>
    </row>
    <row r="213" spans="1:15" x14ac:dyDescent="0.25">
      <c r="A213" s="119" t="s">
        <v>62</v>
      </c>
      <c r="B213" s="120"/>
      <c r="C213" s="120"/>
      <c r="D213" s="120"/>
      <c r="E213" s="120"/>
      <c r="F213" s="121" t="s">
        <v>7</v>
      </c>
      <c r="G213" s="121"/>
      <c r="H213" s="121"/>
      <c r="I213" s="121"/>
      <c r="J213" s="117" t="s">
        <v>60</v>
      </c>
      <c r="K213" s="117"/>
      <c r="L213" s="117"/>
      <c r="M213" s="117"/>
      <c r="N213" s="118"/>
      <c r="O213" s="34"/>
    </row>
    <row r="214" spans="1:15" x14ac:dyDescent="0.25">
      <c r="A214" s="119" t="s">
        <v>8</v>
      </c>
      <c r="B214" s="120"/>
      <c r="C214" s="120"/>
      <c r="D214" s="120"/>
      <c r="E214" s="120"/>
      <c r="F214" s="121" t="s">
        <v>7</v>
      </c>
      <c r="G214" s="121"/>
      <c r="H214" s="121"/>
      <c r="I214" s="121"/>
      <c r="J214" s="117" t="s">
        <v>60</v>
      </c>
      <c r="K214" s="117"/>
      <c r="L214" s="117"/>
      <c r="M214" s="117"/>
      <c r="N214" s="118"/>
      <c r="O214" s="34"/>
    </row>
    <row r="215" spans="1:15" x14ac:dyDescent="0.25">
      <c r="A215" s="119" t="s">
        <v>63</v>
      </c>
      <c r="B215" s="120"/>
      <c r="C215" s="120"/>
      <c r="D215" s="120"/>
      <c r="E215" s="120"/>
      <c r="F215" s="121" t="s">
        <v>7</v>
      </c>
      <c r="G215" s="121"/>
      <c r="H215" s="121"/>
      <c r="I215" s="121"/>
      <c r="J215" s="117" t="s">
        <v>60</v>
      </c>
      <c r="K215" s="117"/>
      <c r="L215" s="117"/>
      <c r="M215" s="117"/>
      <c r="N215" s="118"/>
      <c r="O215" s="34"/>
    </row>
    <row r="216" spans="1:15" ht="31.5" customHeight="1" x14ac:dyDescent="0.25">
      <c r="A216" s="119" t="s">
        <v>123</v>
      </c>
      <c r="B216" s="120"/>
      <c r="C216" s="120"/>
      <c r="D216" s="120"/>
      <c r="E216" s="120"/>
      <c r="F216" s="121" t="s">
        <v>64</v>
      </c>
      <c r="G216" s="121"/>
      <c r="H216" s="121"/>
      <c r="I216" s="121"/>
      <c r="J216" s="117" t="s">
        <v>60</v>
      </c>
      <c r="K216" s="117"/>
      <c r="L216" s="117"/>
      <c r="M216" s="117"/>
      <c r="N216" s="118"/>
      <c r="O216" s="34"/>
    </row>
    <row r="217" spans="1:15" x14ac:dyDescent="0.25">
      <c r="A217" s="119" t="s">
        <v>115</v>
      </c>
      <c r="B217" s="120"/>
      <c r="C217" s="120"/>
      <c r="D217" s="120"/>
      <c r="E217" s="120"/>
      <c r="F217" s="121" t="s">
        <v>65</v>
      </c>
      <c r="G217" s="121"/>
      <c r="H217" s="121"/>
      <c r="I217" s="121"/>
      <c r="J217" s="117" t="s">
        <v>60</v>
      </c>
      <c r="K217" s="117"/>
      <c r="L217" s="117"/>
      <c r="M217" s="117"/>
      <c r="N217" s="118"/>
      <c r="O217" s="34"/>
    </row>
    <row r="218" spans="1:15" x14ac:dyDescent="0.25">
      <c r="A218" s="119" t="s">
        <v>9</v>
      </c>
      <c r="B218" s="120"/>
      <c r="C218" s="120"/>
      <c r="D218" s="120"/>
      <c r="E218" s="120"/>
      <c r="F218" s="121" t="s">
        <v>10</v>
      </c>
      <c r="G218" s="121"/>
      <c r="H218" s="121"/>
      <c r="I218" s="121"/>
      <c r="J218" s="117" t="s">
        <v>60</v>
      </c>
      <c r="K218" s="117"/>
      <c r="L218" s="117"/>
      <c r="M218" s="117"/>
      <c r="N218" s="118"/>
      <c r="O218" s="34"/>
    </row>
    <row r="219" spans="1:15" x14ac:dyDescent="0.25">
      <c r="A219" s="150" t="s">
        <v>114</v>
      </c>
      <c r="B219" s="151"/>
      <c r="C219" s="151"/>
      <c r="D219" s="151"/>
      <c r="E219" s="152"/>
      <c r="F219" s="121" t="s">
        <v>10</v>
      </c>
      <c r="G219" s="121"/>
      <c r="H219" s="121"/>
      <c r="I219" s="121"/>
      <c r="J219" s="117" t="s">
        <v>60</v>
      </c>
      <c r="K219" s="117"/>
      <c r="L219" s="117"/>
      <c r="M219" s="117"/>
      <c r="N219" s="118"/>
      <c r="O219" s="34"/>
    </row>
    <row r="220" spans="1:15" x14ac:dyDescent="0.25">
      <c r="A220" s="119" t="s">
        <v>66</v>
      </c>
      <c r="B220" s="120"/>
      <c r="C220" s="120"/>
      <c r="D220" s="120"/>
      <c r="E220" s="120"/>
      <c r="F220" s="121" t="s">
        <v>67</v>
      </c>
      <c r="G220" s="121"/>
      <c r="H220" s="121"/>
      <c r="I220" s="121"/>
      <c r="J220" s="117" t="s">
        <v>60</v>
      </c>
      <c r="K220" s="117"/>
      <c r="L220" s="117"/>
      <c r="M220" s="117"/>
      <c r="N220" s="118"/>
      <c r="O220" s="34"/>
    </row>
    <row r="221" spans="1:15" ht="16.5" thickBot="1" x14ac:dyDescent="0.3">
      <c r="A221" s="122" t="s">
        <v>14</v>
      </c>
      <c r="B221" s="123"/>
      <c r="C221" s="123"/>
      <c r="D221" s="123"/>
      <c r="E221" s="123"/>
      <c r="F221" s="124"/>
      <c r="G221" s="124"/>
      <c r="H221" s="124"/>
      <c r="I221" s="124"/>
      <c r="J221" s="117" t="s">
        <v>60</v>
      </c>
      <c r="K221" s="117"/>
      <c r="L221" s="117"/>
      <c r="M221" s="117"/>
      <c r="N221" s="118"/>
      <c r="O221" s="34"/>
    </row>
  </sheetData>
  <mergeCells count="84">
    <mergeCell ref="A219:E219"/>
    <mergeCell ref="F219:I219"/>
    <mergeCell ref="J219:N219"/>
    <mergeCell ref="K198:M198"/>
    <mergeCell ref="K199:M199"/>
    <mergeCell ref="K200:M200"/>
    <mergeCell ref="A198:J198"/>
    <mergeCell ref="A199:J199"/>
    <mergeCell ref="A200:J200"/>
    <mergeCell ref="A209:E209"/>
    <mergeCell ref="J209:N209"/>
    <mergeCell ref="F209:I209"/>
    <mergeCell ref="A212:E212"/>
    <mergeCell ref="F212:I212"/>
    <mergeCell ref="A206:N206"/>
    <mergeCell ref="A207:N207"/>
    <mergeCell ref="A1:N1"/>
    <mergeCell ref="A2:N2"/>
    <mergeCell ref="A3:N3"/>
    <mergeCell ref="A11:A13"/>
    <mergeCell ref="D11:D13"/>
    <mergeCell ref="E11:E13"/>
    <mergeCell ref="G11:G13"/>
    <mergeCell ref="H11:J11"/>
    <mergeCell ref="K11:M11"/>
    <mergeCell ref="N11:N13"/>
    <mergeCell ref="H12:H13"/>
    <mergeCell ref="I12:J12"/>
    <mergeCell ref="K12:K13"/>
    <mergeCell ref="L12:M12"/>
    <mergeCell ref="F11:F13"/>
    <mergeCell ref="J4:N4"/>
    <mergeCell ref="J210:N210"/>
    <mergeCell ref="G10:I10"/>
    <mergeCell ref="J10:N10"/>
    <mergeCell ref="J5:N5"/>
    <mergeCell ref="J6:N6"/>
    <mergeCell ref="J7:N7"/>
    <mergeCell ref="J8:N8"/>
    <mergeCell ref="J9:N9"/>
    <mergeCell ref="A202:N202"/>
    <mergeCell ref="A203:N203"/>
    <mergeCell ref="A204:N204"/>
    <mergeCell ref="A205:N205"/>
    <mergeCell ref="B11:B13"/>
    <mergeCell ref="C11:C13"/>
    <mergeCell ref="A213:E213"/>
    <mergeCell ref="F213:I213"/>
    <mergeCell ref="A214:E214"/>
    <mergeCell ref="F214:I214"/>
    <mergeCell ref="A4:F9"/>
    <mergeCell ref="A10:F10"/>
    <mergeCell ref="A210:E210"/>
    <mergeCell ref="F210:I210"/>
    <mergeCell ref="G7:I7"/>
    <mergeCell ref="G8:I8"/>
    <mergeCell ref="G9:I9"/>
    <mergeCell ref="G4:I4"/>
    <mergeCell ref="G5:I5"/>
    <mergeCell ref="G6:I6"/>
    <mergeCell ref="A211:E211"/>
    <mergeCell ref="F211:I211"/>
    <mergeCell ref="A215:E215"/>
    <mergeCell ref="F215:I215"/>
    <mergeCell ref="A216:E216"/>
    <mergeCell ref="F216:I216"/>
    <mergeCell ref="J216:N216"/>
    <mergeCell ref="A217:E217"/>
    <mergeCell ref="F217:I217"/>
    <mergeCell ref="A218:E218"/>
    <mergeCell ref="F218:I218"/>
    <mergeCell ref="J217:N217"/>
    <mergeCell ref="J218:N218"/>
    <mergeCell ref="A220:E220"/>
    <mergeCell ref="F220:I220"/>
    <mergeCell ref="A221:E221"/>
    <mergeCell ref="F221:I221"/>
    <mergeCell ref="J220:N220"/>
    <mergeCell ref="J221:N221"/>
    <mergeCell ref="J211:N211"/>
    <mergeCell ref="J212:N212"/>
    <mergeCell ref="J213:N213"/>
    <mergeCell ref="J214:N214"/>
    <mergeCell ref="J215:N215"/>
  </mergeCells>
  <phoneticPr fontId="19" type="noConversion"/>
  <pageMargins left="0.17" right="0.17" top="0.76" bottom="0.42" header="0.22" footer="0.17"/>
  <pageSetup paperSize="9" scale="5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15CDA-F750-491F-8487-7086863E2DA7}">
  <dimension ref="D1:P78"/>
  <sheetViews>
    <sheetView topLeftCell="D34" zoomScale="115" zoomScaleNormal="115" workbookViewId="0">
      <selection activeCell="H65" sqref="H65"/>
    </sheetView>
  </sheetViews>
  <sheetFormatPr defaultRowHeight="12.75" x14ac:dyDescent="0.2"/>
  <cols>
    <col min="1" max="3" width="9.140625" style="11"/>
    <col min="4" max="4" width="7.7109375" style="11" customWidth="1"/>
    <col min="5" max="5" width="7.28515625" style="11" customWidth="1"/>
    <col min="6" max="6" width="11.5703125" style="11" customWidth="1"/>
    <col min="7" max="7" width="49" style="11" customWidth="1"/>
    <col min="8" max="8" width="15.5703125" style="11" customWidth="1"/>
    <col min="9" max="9" width="13.28515625" style="11" customWidth="1"/>
    <col min="10" max="10" width="11" style="11" customWidth="1"/>
    <col min="11" max="11" width="14.7109375" style="11" customWidth="1"/>
    <col min="12" max="12" width="12.7109375" style="11" customWidth="1"/>
    <col min="13" max="16384" width="9.140625" style="11"/>
  </cols>
  <sheetData>
    <row r="1" spans="4:16" x14ac:dyDescent="0.2">
      <c r="D1" s="5" t="s">
        <v>95</v>
      </c>
      <c r="E1" s="5" t="s">
        <v>90</v>
      </c>
      <c r="F1" s="6" t="s">
        <v>84</v>
      </c>
      <c r="G1" s="6" t="s">
        <v>46</v>
      </c>
      <c r="H1" s="7" t="s">
        <v>40</v>
      </c>
      <c r="I1" s="7" t="s">
        <v>39</v>
      </c>
      <c r="J1" s="8" t="s">
        <v>31</v>
      </c>
      <c r="K1" s="8" t="s">
        <v>47</v>
      </c>
      <c r="L1" s="9" t="s">
        <v>48</v>
      </c>
      <c r="M1" s="10"/>
      <c r="N1" s="10"/>
      <c r="O1" s="10"/>
      <c r="P1" s="10"/>
    </row>
    <row r="2" spans="4:16" x14ac:dyDescent="0.2">
      <c r="D2" s="12">
        <v>14</v>
      </c>
      <c r="E2" s="12">
        <v>1</v>
      </c>
      <c r="F2" s="13">
        <v>4</v>
      </c>
      <c r="G2" s="14" t="s">
        <v>32</v>
      </c>
      <c r="H2" s="14">
        <v>0.2</v>
      </c>
      <c r="I2" s="15">
        <v>0.05</v>
      </c>
      <c r="J2" s="15">
        <v>434.04</v>
      </c>
      <c r="K2" s="15">
        <f>H2*J2</f>
        <v>86.81</v>
      </c>
      <c r="L2" s="16">
        <f>Таблица1[[#This Row],[Площадь, м2]]*Таблица1[[#This Row],[Толщина, м]]</f>
        <v>4.34</v>
      </c>
      <c r="M2" s="15"/>
      <c r="N2" s="15"/>
      <c r="O2" s="15"/>
      <c r="P2" s="15"/>
    </row>
    <row r="3" spans="4:16" x14ac:dyDescent="0.2">
      <c r="D3" s="12">
        <v>14</v>
      </c>
      <c r="E3" s="12">
        <v>1</v>
      </c>
      <c r="F3" s="13">
        <v>5</v>
      </c>
      <c r="G3" s="14" t="s">
        <v>33</v>
      </c>
      <c r="H3" s="14">
        <v>0.2</v>
      </c>
      <c r="I3" s="15">
        <v>0.05</v>
      </c>
      <c r="J3" s="15">
        <v>238.28</v>
      </c>
      <c r="K3" s="15">
        <f t="shared" ref="K3:K15" si="0">H3*J3</f>
        <v>47.66</v>
      </c>
      <c r="L3" s="16">
        <f>Таблица1[[#This Row],[Площадь, м2]]*Таблица1[[#This Row],[Толщина, м]]</f>
        <v>2.38</v>
      </c>
      <c r="M3" s="15"/>
      <c r="N3" s="15"/>
      <c r="O3" s="15"/>
      <c r="P3" s="15"/>
    </row>
    <row r="4" spans="4:16" x14ac:dyDescent="0.2">
      <c r="D4" s="12">
        <v>14</v>
      </c>
      <c r="E4" s="12">
        <v>1</v>
      </c>
      <c r="F4" s="13">
        <v>5</v>
      </c>
      <c r="G4" s="14" t="s">
        <v>35</v>
      </c>
      <c r="H4" s="14">
        <v>1.9370000000000001</v>
      </c>
      <c r="I4" s="15">
        <v>0.08</v>
      </c>
      <c r="J4" s="15">
        <v>47</v>
      </c>
      <c r="K4" s="15">
        <f t="shared" si="0"/>
        <v>91.04</v>
      </c>
      <c r="L4" s="16">
        <f>Таблица1[[#This Row],[Площадь, м2]]*Таблица1[[#This Row],[Толщина, м]]</f>
        <v>7.28</v>
      </c>
      <c r="M4" s="15"/>
      <c r="N4" s="15"/>
      <c r="O4" s="15"/>
      <c r="P4" s="15"/>
    </row>
    <row r="5" spans="4:16" x14ac:dyDescent="0.2">
      <c r="D5" s="12">
        <v>14</v>
      </c>
      <c r="E5" s="12">
        <v>1</v>
      </c>
      <c r="F5" s="13">
        <v>9</v>
      </c>
      <c r="G5" s="14" t="s">
        <v>36</v>
      </c>
      <c r="H5" s="14">
        <v>1.0860000000000001</v>
      </c>
      <c r="I5" s="15">
        <v>0.08</v>
      </c>
      <c r="J5" s="15">
        <v>21.12</v>
      </c>
      <c r="K5" s="15">
        <f t="shared" si="0"/>
        <v>22.94</v>
      </c>
      <c r="L5" s="16">
        <f>Таблица1[[#This Row],[Площадь, м2]]*Таблица1[[#This Row],[Толщина, м]]</f>
        <v>1.84</v>
      </c>
      <c r="M5" s="15"/>
      <c r="N5" s="15"/>
      <c r="O5" s="15"/>
      <c r="P5" s="15"/>
    </row>
    <row r="6" spans="4:16" x14ac:dyDescent="0.2">
      <c r="D6" s="12">
        <v>14</v>
      </c>
      <c r="E6" s="12">
        <v>1</v>
      </c>
      <c r="F6" s="13">
        <v>9</v>
      </c>
      <c r="G6" s="14" t="s">
        <v>37</v>
      </c>
      <c r="H6" s="14">
        <v>2.2999999999999998</v>
      </c>
      <c r="I6" s="15">
        <v>0.08</v>
      </c>
      <c r="J6" s="15">
        <v>19.670000000000002</v>
      </c>
      <c r="K6" s="15">
        <f t="shared" si="0"/>
        <v>45.24</v>
      </c>
      <c r="L6" s="16">
        <f>Таблица1[[#This Row],[Площадь, м2]]*Таблица1[[#This Row],[Толщина, м]]</f>
        <v>3.62</v>
      </c>
      <c r="M6" s="15"/>
      <c r="N6" s="15"/>
      <c r="O6" s="15"/>
      <c r="P6" s="15"/>
    </row>
    <row r="7" spans="4:16" x14ac:dyDescent="0.2">
      <c r="D7" s="12">
        <v>14</v>
      </c>
      <c r="E7" s="12">
        <v>1</v>
      </c>
      <c r="F7" s="13">
        <v>13</v>
      </c>
      <c r="G7" s="14" t="s">
        <v>38</v>
      </c>
      <c r="H7" s="14">
        <v>2.0579999999999998</v>
      </c>
      <c r="I7" s="15">
        <v>0.08</v>
      </c>
      <c r="J7" s="15">
        <v>4.24</v>
      </c>
      <c r="K7" s="15">
        <f t="shared" si="0"/>
        <v>8.73</v>
      </c>
      <c r="L7" s="16">
        <f>Таблица1[[#This Row],[Площадь, м2]]*Таблица1[[#This Row],[Толщина, м]]</f>
        <v>0.7</v>
      </c>
      <c r="M7" s="15"/>
      <c r="N7" s="15"/>
      <c r="O7" s="15"/>
      <c r="P7" s="15"/>
    </row>
    <row r="8" spans="4:16" x14ac:dyDescent="0.2">
      <c r="D8" s="12">
        <v>14</v>
      </c>
      <c r="E8" s="12">
        <v>1</v>
      </c>
      <c r="F8" s="13">
        <v>11</v>
      </c>
      <c r="G8" s="14" t="s">
        <v>41</v>
      </c>
      <c r="H8" s="14">
        <v>0.45</v>
      </c>
      <c r="I8" s="15">
        <v>0.08</v>
      </c>
      <c r="J8" s="15">
        <v>3.3</v>
      </c>
      <c r="K8" s="15">
        <f t="shared" si="0"/>
        <v>1.49</v>
      </c>
      <c r="L8" s="16">
        <f>Таблица1[[#This Row],[Площадь, м2]]*Таблица1[[#This Row],[Толщина, м]]</f>
        <v>0.12</v>
      </c>
      <c r="M8" s="15"/>
      <c r="N8" s="15"/>
      <c r="O8" s="15"/>
      <c r="P8" s="15"/>
    </row>
    <row r="9" spans="4:16" x14ac:dyDescent="0.2">
      <c r="D9" s="12">
        <v>14</v>
      </c>
      <c r="E9" s="12">
        <v>1</v>
      </c>
      <c r="F9" s="13">
        <v>11</v>
      </c>
      <c r="G9" s="14" t="s">
        <v>42</v>
      </c>
      <c r="H9" s="14">
        <v>0.495</v>
      </c>
      <c r="I9" s="15">
        <v>0.08</v>
      </c>
      <c r="J9" s="15">
        <v>3.3</v>
      </c>
      <c r="K9" s="15">
        <f t="shared" si="0"/>
        <v>1.63</v>
      </c>
      <c r="L9" s="16">
        <f>Таблица1[[#This Row],[Площадь, м2]]*Таблица1[[#This Row],[Толщина, м]]</f>
        <v>0.13</v>
      </c>
      <c r="M9" s="15"/>
      <c r="N9" s="15"/>
      <c r="O9" s="15"/>
      <c r="P9" s="15"/>
    </row>
    <row r="10" spans="4:16" x14ac:dyDescent="0.2">
      <c r="D10" s="12">
        <v>14</v>
      </c>
      <c r="E10" s="12">
        <v>1</v>
      </c>
      <c r="F10" s="13">
        <v>11</v>
      </c>
      <c r="G10" s="14" t="s">
        <v>43</v>
      </c>
      <c r="H10" s="14">
        <v>1.2</v>
      </c>
      <c r="I10" s="15">
        <v>0.08</v>
      </c>
      <c r="J10" s="15">
        <v>3.3</v>
      </c>
      <c r="K10" s="15">
        <f t="shared" si="0"/>
        <v>3.96</v>
      </c>
      <c r="L10" s="16">
        <f>Таблица1[[#This Row],[Площадь, м2]]*Таблица1[[#This Row],[Толщина, м]]</f>
        <v>0.32</v>
      </c>
      <c r="M10" s="15"/>
      <c r="N10" s="15"/>
      <c r="O10" s="15"/>
      <c r="P10" s="15"/>
    </row>
    <row r="11" spans="4:16" x14ac:dyDescent="0.2">
      <c r="D11" s="12">
        <v>14</v>
      </c>
      <c r="E11" s="12">
        <v>1</v>
      </c>
      <c r="F11" s="13">
        <v>11</v>
      </c>
      <c r="G11" s="14" t="s">
        <v>43</v>
      </c>
      <c r="H11" s="14">
        <v>1.2</v>
      </c>
      <c r="I11" s="15">
        <v>0.08</v>
      </c>
      <c r="J11" s="15">
        <v>3.3</v>
      </c>
      <c r="K11" s="15">
        <f t="shared" si="0"/>
        <v>3.96</v>
      </c>
      <c r="L11" s="16">
        <f>Таблица1[[#This Row],[Площадь, м2]]*Таблица1[[#This Row],[Толщина, м]]</f>
        <v>0.32</v>
      </c>
      <c r="M11" s="15"/>
      <c r="N11" s="15"/>
      <c r="O11" s="15"/>
      <c r="P11" s="15"/>
    </row>
    <row r="12" spans="4:16" x14ac:dyDescent="0.2">
      <c r="D12" s="12">
        <v>14</v>
      </c>
      <c r="E12" s="12">
        <v>1</v>
      </c>
      <c r="F12" s="13">
        <v>11</v>
      </c>
      <c r="G12" s="14" t="s">
        <v>43</v>
      </c>
      <c r="H12" s="14">
        <v>1.2</v>
      </c>
      <c r="I12" s="15">
        <v>0.08</v>
      </c>
      <c r="J12" s="15">
        <v>3.3</v>
      </c>
      <c r="K12" s="15">
        <f t="shared" si="0"/>
        <v>3.96</v>
      </c>
      <c r="L12" s="16">
        <f>Таблица1[[#This Row],[Площадь, м2]]*Таблица1[[#This Row],[Толщина, м]]</f>
        <v>0.32</v>
      </c>
      <c r="M12" s="15"/>
      <c r="N12" s="15"/>
      <c r="O12" s="15"/>
      <c r="P12" s="15"/>
    </row>
    <row r="13" spans="4:16" x14ac:dyDescent="0.2">
      <c r="D13" s="12">
        <v>14</v>
      </c>
      <c r="E13" s="12">
        <v>1</v>
      </c>
      <c r="F13" s="13">
        <v>11</v>
      </c>
      <c r="G13" s="14" t="s">
        <v>43</v>
      </c>
      <c r="H13" s="14">
        <v>1.2</v>
      </c>
      <c r="I13" s="15">
        <v>0.08</v>
      </c>
      <c r="J13" s="15">
        <v>3.3</v>
      </c>
      <c r="K13" s="15">
        <f t="shared" si="0"/>
        <v>3.96</v>
      </c>
      <c r="L13" s="16">
        <f>Таблица1[[#This Row],[Площадь, м2]]*Таблица1[[#This Row],[Толщина, м]]</f>
        <v>0.32</v>
      </c>
      <c r="M13" s="15"/>
      <c r="N13" s="15"/>
      <c r="O13" s="15"/>
      <c r="P13" s="15"/>
    </row>
    <row r="14" spans="4:16" x14ac:dyDescent="0.2">
      <c r="D14" s="12">
        <v>14</v>
      </c>
      <c r="E14" s="12">
        <v>1</v>
      </c>
      <c r="F14" s="13">
        <v>11</v>
      </c>
      <c r="G14" s="14" t="s">
        <v>44</v>
      </c>
      <c r="H14" s="14">
        <v>1.43</v>
      </c>
      <c r="I14" s="15">
        <v>0.08</v>
      </c>
      <c r="J14" s="15">
        <v>3.3</v>
      </c>
      <c r="K14" s="15">
        <f t="shared" si="0"/>
        <v>4.72</v>
      </c>
      <c r="L14" s="16">
        <f>Таблица1[[#This Row],[Площадь, м2]]*Таблица1[[#This Row],[Толщина, м]]</f>
        <v>0.38</v>
      </c>
      <c r="M14" s="15"/>
      <c r="N14" s="15"/>
      <c r="O14" s="15"/>
      <c r="P14" s="15"/>
    </row>
    <row r="15" spans="4:16" x14ac:dyDescent="0.2">
      <c r="D15" s="12">
        <v>14</v>
      </c>
      <c r="E15" s="12">
        <v>1</v>
      </c>
      <c r="F15" s="17">
        <v>11</v>
      </c>
      <c r="G15" s="18" t="s">
        <v>45</v>
      </c>
      <c r="H15" s="18">
        <v>0.59699999999999998</v>
      </c>
      <c r="I15" s="19">
        <v>0.08</v>
      </c>
      <c r="J15" s="19">
        <v>3.3</v>
      </c>
      <c r="K15" s="19">
        <f t="shared" si="0"/>
        <v>1.97</v>
      </c>
      <c r="L15" s="16">
        <f>Таблица1[[#This Row],[Площадь, м2]]*Таблица1[[#This Row],[Толщина, м]]</f>
        <v>0.16</v>
      </c>
      <c r="M15" s="15"/>
      <c r="N15" s="15"/>
      <c r="O15" s="15"/>
      <c r="P15" s="15"/>
    </row>
    <row r="16" spans="4:16" x14ac:dyDescent="0.2">
      <c r="D16" s="12">
        <v>14</v>
      </c>
      <c r="E16" s="20">
        <v>2</v>
      </c>
      <c r="F16" s="13">
        <v>4</v>
      </c>
      <c r="G16" s="14" t="s">
        <v>32</v>
      </c>
      <c r="H16" s="14">
        <v>0.2</v>
      </c>
      <c r="I16" s="15">
        <v>0.05</v>
      </c>
      <c r="J16" s="15">
        <v>340.2</v>
      </c>
      <c r="K16" s="15">
        <f>H16*J16</f>
        <v>68.040000000000006</v>
      </c>
      <c r="L16" s="16">
        <f>Таблица1[[#This Row],[Площадь, м2]]*Таблица1[[#This Row],[Толщина, м]]</f>
        <v>3.4</v>
      </c>
      <c r="M16" s="15"/>
      <c r="N16" s="15"/>
      <c r="O16" s="15"/>
      <c r="P16" s="15"/>
    </row>
    <row r="17" spans="4:16" x14ac:dyDescent="0.2">
      <c r="D17" s="12">
        <v>14</v>
      </c>
      <c r="E17" s="20">
        <v>2</v>
      </c>
      <c r="F17" s="13">
        <v>5</v>
      </c>
      <c r="G17" s="14" t="s">
        <v>33</v>
      </c>
      <c r="H17" s="14">
        <v>0.2</v>
      </c>
      <c r="I17" s="15">
        <v>0.05</v>
      </c>
      <c r="J17" s="15">
        <v>204.09</v>
      </c>
      <c r="K17" s="15">
        <f t="shared" ref="K17:K29" si="1">H17*J17</f>
        <v>40.82</v>
      </c>
      <c r="L17" s="16">
        <f>Таблица1[[#This Row],[Площадь, м2]]*Таблица1[[#This Row],[Толщина, м]]</f>
        <v>2.04</v>
      </c>
      <c r="M17" s="15"/>
      <c r="N17" s="15"/>
      <c r="O17" s="15"/>
      <c r="P17" s="15"/>
    </row>
    <row r="18" spans="4:16" x14ac:dyDescent="0.2">
      <c r="D18" s="12">
        <v>14</v>
      </c>
      <c r="E18" s="20">
        <v>2</v>
      </c>
      <c r="F18" s="13">
        <v>5</v>
      </c>
      <c r="G18" s="14" t="s">
        <v>35</v>
      </c>
      <c r="H18" s="14">
        <v>1.9370000000000001</v>
      </c>
      <c r="I18" s="15">
        <v>0.08</v>
      </c>
      <c r="J18" s="15">
        <v>46.69</v>
      </c>
      <c r="K18" s="15">
        <f t="shared" si="1"/>
        <v>90.44</v>
      </c>
      <c r="L18" s="16">
        <f>Таблица1[[#This Row],[Площадь, м2]]*Таблица1[[#This Row],[Толщина, м]]</f>
        <v>7.24</v>
      </c>
      <c r="M18" s="15"/>
      <c r="N18" s="15"/>
      <c r="O18" s="15"/>
      <c r="P18" s="15"/>
    </row>
    <row r="19" spans="4:16" x14ac:dyDescent="0.2">
      <c r="D19" s="12">
        <v>14</v>
      </c>
      <c r="E19" s="20">
        <v>2</v>
      </c>
      <c r="F19" s="13">
        <v>9</v>
      </c>
      <c r="G19" s="14" t="s">
        <v>36</v>
      </c>
      <c r="H19" s="14">
        <v>1.0860000000000001</v>
      </c>
      <c r="I19" s="15">
        <v>0.08</v>
      </c>
      <c r="J19" s="15">
        <v>21.19</v>
      </c>
      <c r="K19" s="15">
        <f t="shared" si="1"/>
        <v>23.01</v>
      </c>
      <c r="L19" s="16">
        <f>Таблица1[[#This Row],[Площадь, м2]]*Таблица1[[#This Row],[Толщина, м]]</f>
        <v>1.84</v>
      </c>
      <c r="M19" s="15"/>
      <c r="N19" s="15"/>
      <c r="O19" s="15"/>
      <c r="P19" s="15"/>
    </row>
    <row r="20" spans="4:16" x14ac:dyDescent="0.2">
      <c r="D20" s="12">
        <v>14</v>
      </c>
      <c r="E20" s="20">
        <v>2</v>
      </c>
      <c r="F20" s="13">
        <v>9</v>
      </c>
      <c r="G20" s="14" t="s">
        <v>37</v>
      </c>
      <c r="H20" s="14">
        <v>2.2999999999999998</v>
      </c>
      <c r="I20" s="15">
        <v>0.08</v>
      </c>
      <c r="J20" s="15">
        <v>17.16</v>
      </c>
      <c r="K20" s="15">
        <f t="shared" si="1"/>
        <v>39.47</v>
      </c>
      <c r="L20" s="16">
        <f>Таблица1[[#This Row],[Площадь, м2]]*Таблица1[[#This Row],[Толщина, м]]</f>
        <v>3.16</v>
      </c>
      <c r="M20" s="15"/>
      <c r="N20" s="15"/>
      <c r="O20" s="15"/>
      <c r="P20" s="15"/>
    </row>
    <row r="21" spans="4:16" x14ac:dyDescent="0.2">
      <c r="D21" s="12">
        <v>14</v>
      </c>
      <c r="E21" s="20">
        <v>2</v>
      </c>
      <c r="F21" s="13">
        <v>13</v>
      </c>
      <c r="G21" s="14" t="s">
        <v>38</v>
      </c>
      <c r="H21" s="14">
        <v>2.0579999999999998</v>
      </c>
      <c r="I21" s="15">
        <v>0.08</v>
      </c>
      <c r="J21" s="15">
        <v>4.29</v>
      </c>
      <c r="K21" s="15">
        <f t="shared" si="1"/>
        <v>8.83</v>
      </c>
      <c r="L21" s="16">
        <f>Таблица1[[#This Row],[Площадь, м2]]*Таблица1[[#This Row],[Толщина, м]]</f>
        <v>0.71</v>
      </c>
      <c r="M21" s="15"/>
      <c r="N21" s="15"/>
      <c r="O21" s="15"/>
      <c r="P21" s="15"/>
    </row>
    <row r="22" spans="4:16" x14ac:dyDescent="0.2">
      <c r="D22" s="12">
        <v>14</v>
      </c>
      <c r="E22" s="20">
        <v>2</v>
      </c>
      <c r="F22" s="13">
        <v>11</v>
      </c>
      <c r="G22" s="14" t="s">
        <v>41</v>
      </c>
      <c r="H22" s="14">
        <v>0.45</v>
      </c>
      <c r="I22" s="15">
        <v>0.08</v>
      </c>
      <c r="J22" s="15">
        <v>3.3</v>
      </c>
      <c r="K22" s="15">
        <f t="shared" si="1"/>
        <v>1.49</v>
      </c>
      <c r="L22" s="16">
        <f>Таблица1[[#This Row],[Площадь, м2]]*Таблица1[[#This Row],[Толщина, м]]</f>
        <v>0.12</v>
      </c>
      <c r="M22" s="15"/>
      <c r="N22" s="15"/>
      <c r="O22" s="15"/>
      <c r="P22" s="15"/>
    </row>
    <row r="23" spans="4:16" x14ac:dyDescent="0.2">
      <c r="D23" s="12">
        <v>14</v>
      </c>
      <c r="E23" s="20">
        <v>2</v>
      </c>
      <c r="F23" s="13">
        <v>11</v>
      </c>
      <c r="G23" s="14" t="s">
        <v>42</v>
      </c>
      <c r="H23" s="14">
        <v>0.45</v>
      </c>
      <c r="I23" s="15">
        <v>0.08</v>
      </c>
      <c r="J23" s="15">
        <v>3.3</v>
      </c>
      <c r="K23" s="15">
        <f t="shared" si="1"/>
        <v>1.49</v>
      </c>
      <c r="L23" s="16">
        <f>Таблица1[[#This Row],[Площадь, м2]]*Таблица1[[#This Row],[Толщина, м]]</f>
        <v>0.12</v>
      </c>
      <c r="M23" s="15"/>
      <c r="N23" s="15"/>
      <c r="O23" s="15"/>
      <c r="P23" s="15"/>
    </row>
    <row r="24" spans="4:16" x14ac:dyDescent="0.2">
      <c r="D24" s="12">
        <v>14</v>
      </c>
      <c r="E24" s="20">
        <v>2</v>
      </c>
      <c r="F24" s="13">
        <v>11</v>
      </c>
      <c r="G24" s="14" t="s">
        <v>43</v>
      </c>
      <c r="H24" s="14">
        <v>1.2</v>
      </c>
      <c r="I24" s="15">
        <v>0.08</v>
      </c>
      <c r="J24" s="15">
        <v>3.3</v>
      </c>
      <c r="K24" s="15">
        <f t="shared" si="1"/>
        <v>3.96</v>
      </c>
      <c r="L24" s="16">
        <f>Таблица1[[#This Row],[Площадь, м2]]*Таблица1[[#This Row],[Толщина, м]]</f>
        <v>0.32</v>
      </c>
      <c r="M24" s="15"/>
      <c r="N24" s="15"/>
      <c r="O24" s="15"/>
      <c r="P24" s="15"/>
    </row>
    <row r="25" spans="4:16" x14ac:dyDescent="0.2">
      <c r="D25" s="12">
        <v>14</v>
      </c>
      <c r="E25" s="20">
        <v>2</v>
      </c>
      <c r="F25" s="13">
        <v>11</v>
      </c>
      <c r="G25" s="14" t="s">
        <v>43</v>
      </c>
      <c r="H25" s="14">
        <v>1.2</v>
      </c>
      <c r="I25" s="15">
        <v>0.08</v>
      </c>
      <c r="J25" s="15">
        <v>3.3</v>
      </c>
      <c r="K25" s="15">
        <f t="shared" si="1"/>
        <v>3.96</v>
      </c>
      <c r="L25" s="16">
        <f>Таблица1[[#This Row],[Площадь, м2]]*Таблица1[[#This Row],[Толщина, м]]</f>
        <v>0.32</v>
      </c>
      <c r="M25" s="15"/>
      <c r="N25" s="15"/>
      <c r="O25" s="15"/>
      <c r="P25" s="15"/>
    </row>
    <row r="26" spans="4:16" x14ac:dyDescent="0.2">
      <c r="D26" s="12">
        <v>14</v>
      </c>
      <c r="E26" s="20">
        <v>2</v>
      </c>
      <c r="F26" s="13">
        <v>11</v>
      </c>
      <c r="G26" s="14" t="s">
        <v>43</v>
      </c>
      <c r="H26" s="14">
        <v>1.2</v>
      </c>
      <c r="I26" s="15">
        <v>0.08</v>
      </c>
      <c r="J26" s="15">
        <v>3.3</v>
      </c>
      <c r="K26" s="15">
        <f t="shared" si="1"/>
        <v>3.96</v>
      </c>
      <c r="L26" s="16">
        <f>Таблица1[[#This Row],[Площадь, м2]]*Таблица1[[#This Row],[Толщина, м]]</f>
        <v>0.32</v>
      </c>
      <c r="M26" s="15"/>
      <c r="N26" s="15"/>
      <c r="O26" s="15"/>
      <c r="P26" s="15"/>
    </row>
    <row r="27" spans="4:16" x14ac:dyDescent="0.2">
      <c r="D27" s="12">
        <v>14</v>
      </c>
      <c r="E27" s="20">
        <v>2</v>
      </c>
      <c r="F27" s="13">
        <v>11</v>
      </c>
      <c r="G27" s="14" t="s">
        <v>43</v>
      </c>
      <c r="H27" s="14">
        <v>1.2</v>
      </c>
      <c r="I27" s="15">
        <v>0.08</v>
      </c>
      <c r="J27" s="15">
        <v>3.3</v>
      </c>
      <c r="K27" s="15">
        <f t="shared" si="1"/>
        <v>3.96</v>
      </c>
      <c r="L27" s="16">
        <f>Таблица1[[#This Row],[Площадь, м2]]*Таблица1[[#This Row],[Толщина, м]]</f>
        <v>0.32</v>
      </c>
      <c r="M27" s="15"/>
      <c r="N27" s="15"/>
      <c r="O27" s="15"/>
      <c r="P27" s="15"/>
    </row>
    <row r="28" spans="4:16" x14ac:dyDescent="0.2">
      <c r="D28" s="12">
        <v>14</v>
      </c>
      <c r="E28" s="20">
        <v>2</v>
      </c>
      <c r="F28" s="13">
        <v>11</v>
      </c>
      <c r="G28" s="14" t="s">
        <v>44</v>
      </c>
      <c r="H28" s="14">
        <v>0.63</v>
      </c>
      <c r="I28" s="15">
        <v>0.08</v>
      </c>
      <c r="J28" s="15">
        <v>3.3</v>
      </c>
      <c r="K28" s="15">
        <f t="shared" si="1"/>
        <v>2.08</v>
      </c>
      <c r="L28" s="16">
        <f>Таблица1[[#This Row],[Площадь, м2]]*Таблица1[[#This Row],[Толщина, м]]</f>
        <v>0.17</v>
      </c>
      <c r="M28" s="15"/>
      <c r="N28" s="15"/>
      <c r="O28" s="15"/>
      <c r="P28" s="15"/>
    </row>
    <row r="29" spans="4:16" x14ac:dyDescent="0.2">
      <c r="D29" s="12">
        <v>14</v>
      </c>
      <c r="E29" s="20">
        <v>2</v>
      </c>
      <c r="F29" s="17">
        <v>11</v>
      </c>
      <c r="G29" s="18" t="s">
        <v>45</v>
      </c>
      <c r="H29" s="18">
        <v>1.43</v>
      </c>
      <c r="I29" s="19">
        <v>0.08</v>
      </c>
      <c r="J29" s="19">
        <v>3.3</v>
      </c>
      <c r="K29" s="19">
        <f t="shared" si="1"/>
        <v>4.72</v>
      </c>
      <c r="L29" s="16">
        <f>Таблица1[[#This Row],[Площадь, м2]]*Таблица1[[#This Row],[Толщина, м]]</f>
        <v>0.38</v>
      </c>
      <c r="M29" s="15"/>
      <c r="N29" s="15"/>
      <c r="O29" s="15"/>
      <c r="P29" s="15"/>
    </row>
    <row r="30" spans="4:16" x14ac:dyDescent="0.2">
      <c r="D30" s="12">
        <v>14</v>
      </c>
      <c r="E30" s="20">
        <v>3</v>
      </c>
      <c r="F30" s="13">
        <v>4</v>
      </c>
      <c r="G30" s="14" t="s">
        <v>32</v>
      </c>
      <c r="H30" s="14">
        <v>0.2</v>
      </c>
      <c r="I30" s="15">
        <v>0.05</v>
      </c>
      <c r="J30" s="15">
        <v>340.2</v>
      </c>
      <c r="K30" s="15">
        <f>H30*J30</f>
        <v>68.040000000000006</v>
      </c>
      <c r="L30" s="16">
        <f>Таблица1[[#This Row],[Площадь, м2]]*Таблица1[[#This Row],[Толщина, м]]</f>
        <v>3.4</v>
      </c>
      <c r="M30" s="15"/>
      <c r="N30" s="15"/>
      <c r="O30" s="15"/>
      <c r="P30" s="15"/>
    </row>
    <row r="31" spans="4:16" x14ac:dyDescent="0.2">
      <c r="D31" s="12">
        <v>14</v>
      </c>
      <c r="E31" s="20">
        <v>3</v>
      </c>
      <c r="F31" s="13">
        <v>5</v>
      </c>
      <c r="G31" s="14" t="s">
        <v>33</v>
      </c>
      <c r="H31" s="14">
        <v>0.2</v>
      </c>
      <c r="I31" s="15">
        <v>0.05</v>
      </c>
      <c r="J31" s="15">
        <v>204.09</v>
      </c>
      <c r="K31" s="15">
        <f t="shared" ref="K31:K43" si="2">H31*J31</f>
        <v>40.82</v>
      </c>
      <c r="L31" s="16">
        <f>Таблица1[[#This Row],[Площадь, м2]]*Таблица1[[#This Row],[Толщина, м]]</f>
        <v>2.04</v>
      </c>
      <c r="M31" s="15"/>
      <c r="N31" s="15"/>
      <c r="O31" s="15"/>
      <c r="P31" s="15"/>
    </row>
    <row r="32" spans="4:16" x14ac:dyDescent="0.2">
      <c r="D32" s="12">
        <v>14</v>
      </c>
      <c r="E32" s="20">
        <v>3</v>
      </c>
      <c r="F32" s="13">
        <v>5</v>
      </c>
      <c r="G32" s="14" t="s">
        <v>35</v>
      </c>
      <c r="H32" s="14">
        <v>1.9370000000000001</v>
      </c>
      <c r="I32" s="15">
        <v>0.08</v>
      </c>
      <c r="J32" s="15">
        <v>46.69</v>
      </c>
      <c r="K32" s="15">
        <f t="shared" si="2"/>
        <v>90.44</v>
      </c>
      <c r="L32" s="16">
        <f>Таблица1[[#This Row],[Площадь, м2]]*Таблица1[[#This Row],[Толщина, м]]</f>
        <v>7.24</v>
      </c>
      <c r="M32" s="15"/>
      <c r="N32" s="15"/>
      <c r="O32" s="15"/>
      <c r="P32" s="15"/>
    </row>
    <row r="33" spans="4:16" x14ac:dyDescent="0.2">
      <c r="D33" s="12">
        <v>14</v>
      </c>
      <c r="E33" s="20">
        <v>3</v>
      </c>
      <c r="F33" s="13">
        <v>9</v>
      </c>
      <c r="G33" s="14" t="s">
        <v>36</v>
      </c>
      <c r="H33" s="14">
        <v>1.0860000000000001</v>
      </c>
      <c r="I33" s="15">
        <v>0.08</v>
      </c>
      <c r="J33" s="15">
        <v>21.19</v>
      </c>
      <c r="K33" s="15">
        <f t="shared" si="2"/>
        <v>23.01</v>
      </c>
      <c r="L33" s="16">
        <f>Таблица1[[#This Row],[Площадь, м2]]*Таблица1[[#This Row],[Толщина, м]]</f>
        <v>1.84</v>
      </c>
      <c r="M33" s="15"/>
      <c r="N33" s="15"/>
      <c r="O33" s="15"/>
      <c r="P33" s="15"/>
    </row>
    <row r="34" spans="4:16" x14ac:dyDescent="0.2">
      <c r="D34" s="12">
        <v>14</v>
      </c>
      <c r="E34" s="20">
        <v>3</v>
      </c>
      <c r="F34" s="13">
        <v>9</v>
      </c>
      <c r="G34" s="14" t="s">
        <v>37</v>
      </c>
      <c r="H34" s="14">
        <v>2.2999999999999998</v>
      </c>
      <c r="I34" s="15">
        <v>0.08</v>
      </c>
      <c r="J34" s="15">
        <v>17.16</v>
      </c>
      <c r="K34" s="15">
        <f t="shared" si="2"/>
        <v>39.47</v>
      </c>
      <c r="L34" s="16">
        <f>Таблица1[[#This Row],[Площадь, м2]]*Таблица1[[#This Row],[Толщина, м]]</f>
        <v>3.16</v>
      </c>
      <c r="M34" s="15"/>
      <c r="N34" s="15"/>
      <c r="O34" s="15"/>
      <c r="P34" s="15"/>
    </row>
    <row r="35" spans="4:16" x14ac:dyDescent="0.2">
      <c r="D35" s="12">
        <v>14</v>
      </c>
      <c r="E35" s="20">
        <v>3</v>
      </c>
      <c r="F35" s="13">
        <v>13</v>
      </c>
      <c r="G35" s="14" t="s">
        <v>38</v>
      </c>
      <c r="H35" s="14">
        <v>2.0579999999999998</v>
      </c>
      <c r="I35" s="15">
        <v>0.08</v>
      </c>
      <c r="J35" s="15">
        <v>4.29</v>
      </c>
      <c r="K35" s="15">
        <f t="shared" si="2"/>
        <v>8.83</v>
      </c>
      <c r="L35" s="16">
        <f>Таблица1[[#This Row],[Площадь, м2]]*Таблица1[[#This Row],[Толщина, м]]</f>
        <v>0.71</v>
      </c>
      <c r="M35" s="15"/>
      <c r="N35" s="15"/>
      <c r="O35" s="15"/>
      <c r="P35" s="15"/>
    </row>
    <row r="36" spans="4:16" x14ac:dyDescent="0.2">
      <c r="D36" s="12">
        <v>14</v>
      </c>
      <c r="E36" s="20">
        <v>3</v>
      </c>
      <c r="F36" s="13">
        <v>11</v>
      </c>
      <c r="G36" s="14" t="s">
        <v>41</v>
      </c>
      <c r="H36" s="14">
        <v>0.45</v>
      </c>
      <c r="I36" s="15">
        <v>0.08</v>
      </c>
      <c r="J36" s="15">
        <v>3.3</v>
      </c>
      <c r="K36" s="15">
        <f t="shared" si="2"/>
        <v>1.49</v>
      </c>
      <c r="L36" s="16">
        <f>Таблица1[[#This Row],[Площадь, м2]]*Таблица1[[#This Row],[Толщина, м]]</f>
        <v>0.12</v>
      </c>
      <c r="M36" s="15"/>
      <c r="N36" s="15"/>
      <c r="O36" s="15"/>
      <c r="P36" s="15"/>
    </row>
    <row r="37" spans="4:16" x14ac:dyDescent="0.2">
      <c r="D37" s="12">
        <v>14</v>
      </c>
      <c r="E37" s="20">
        <v>3</v>
      </c>
      <c r="F37" s="13">
        <v>11</v>
      </c>
      <c r="G37" s="14" t="s">
        <v>42</v>
      </c>
      <c r="H37" s="14">
        <v>0.45</v>
      </c>
      <c r="I37" s="15">
        <v>0.08</v>
      </c>
      <c r="J37" s="15">
        <v>3.3</v>
      </c>
      <c r="K37" s="15">
        <f t="shared" si="2"/>
        <v>1.49</v>
      </c>
      <c r="L37" s="16">
        <f>Таблица1[[#This Row],[Площадь, м2]]*Таблица1[[#This Row],[Толщина, м]]</f>
        <v>0.12</v>
      </c>
      <c r="M37" s="15"/>
      <c r="N37" s="15"/>
      <c r="O37" s="15"/>
      <c r="P37" s="15"/>
    </row>
    <row r="38" spans="4:16" x14ac:dyDescent="0.2">
      <c r="D38" s="12">
        <v>14</v>
      </c>
      <c r="E38" s="20">
        <v>3</v>
      </c>
      <c r="F38" s="13">
        <v>11</v>
      </c>
      <c r="G38" s="14" t="s">
        <v>43</v>
      </c>
      <c r="H38" s="14">
        <v>1.2</v>
      </c>
      <c r="I38" s="15">
        <v>0.08</v>
      </c>
      <c r="J38" s="15">
        <v>3.3</v>
      </c>
      <c r="K38" s="15">
        <f t="shared" si="2"/>
        <v>3.96</v>
      </c>
      <c r="L38" s="16">
        <f>Таблица1[[#This Row],[Площадь, м2]]*Таблица1[[#This Row],[Толщина, м]]</f>
        <v>0.32</v>
      </c>
      <c r="M38" s="15"/>
      <c r="N38" s="15"/>
      <c r="O38" s="15"/>
      <c r="P38" s="15"/>
    </row>
    <row r="39" spans="4:16" x14ac:dyDescent="0.2">
      <c r="D39" s="12">
        <v>14</v>
      </c>
      <c r="E39" s="20">
        <v>3</v>
      </c>
      <c r="F39" s="13">
        <v>11</v>
      </c>
      <c r="G39" s="14" t="s">
        <v>43</v>
      </c>
      <c r="H39" s="14">
        <v>1.2</v>
      </c>
      <c r="I39" s="15">
        <v>0.08</v>
      </c>
      <c r="J39" s="15">
        <v>3.3</v>
      </c>
      <c r="K39" s="15">
        <f t="shared" si="2"/>
        <v>3.96</v>
      </c>
      <c r="L39" s="16">
        <f>Таблица1[[#This Row],[Площадь, м2]]*Таблица1[[#This Row],[Толщина, м]]</f>
        <v>0.32</v>
      </c>
      <c r="M39" s="15"/>
      <c r="N39" s="15"/>
      <c r="O39" s="15"/>
      <c r="P39" s="15"/>
    </row>
    <row r="40" spans="4:16" x14ac:dyDescent="0.2">
      <c r="D40" s="12">
        <v>14</v>
      </c>
      <c r="E40" s="20">
        <v>3</v>
      </c>
      <c r="F40" s="13">
        <v>11</v>
      </c>
      <c r="G40" s="14" t="s">
        <v>43</v>
      </c>
      <c r="H40" s="14">
        <v>1.2</v>
      </c>
      <c r="I40" s="15">
        <v>0.08</v>
      </c>
      <c r="J40" s="15">
        <v>3.3</v>
      </c>
      <c r="K40" s="15">
        <f t="shared" si="2"/>
        <v>3.96</v>
      </c>
      <c r="L40" s="16">
        <f>Таблица1[[#This Row],[Площадь, м2]]*Таблица1[[#This Row],[Толщина, м]]</f>
        <v>0.32</v>
      </c>
      <c r="M40" s="15"/>
      <c r="N40" s="15"/>
      <c r="O40" s="15"/>
      <c r="P40" s="15"/>
    </row>
    <row r="41" spans="4:16" x14ac:dyDescent="0.2">
      <c r="D41" s="12">
        <v>14</v>
      </c>
      <c r="E41" s="20">
        <v>3</v>
      </c>
      <c r="F41" s="13">
        <v>11</v>
      </c>
      <c r="G41" s="14" t="s">
        <v>43</v>
      </c>
      <c r="H41" s="14">
        <v>1.2</v>
      </c>
      <c r="I41" s="15">
        <v>0.08</v>
      </c>
      <c r="J41" s="15">
        <v>3.3</v>
      </c>
      <c r="K41" s="15">
        <f t="shared" si="2"/>
        <v>3.96</v>
      </c>
      <c r="L41" s="16">
        <f>Таблица1[[#This Row],[Площадь, м2]]*Таблица1[[#This Row],[Толщина, м]]</f>
        <v>0.32</v>
      </c>
      <c r="M41" s="15"/>
      <c r="N41" s="15"/>
      <c r="O41" s="15"/>
      <c r="P41" s="15"/>
    </row>
    <row r="42" spans="4:16" x14ac:dyDescent="0.2">
      <c r="D42" s="12">
        <v>14</v>
      </c>
      <c r="E42" s="20">
        <v>3</v>
      </c>
      <c r="F42" s="13">
        <v>11</v>
      </c>
      <c r="G42" s="14" t="s">
        <v>44</v>
      </c>
      <c r="H42" s="14">
        <v>0.63</v>
      </c>
      <c r="I42" s="15">
        <v>0.08</v>
      </c>
      <c r="J42" s="15">
        <v>3.3</v>
      </c>
      <c r="K42" s="15">
        <f t="shared" si="2"/>
        <v>2.08</v>
      </c>
      <c r="L42" s="16">
        <f>Таблица1[[#This Row],[Площадь, м2]]*Таблица1[[#This Row],[Толщина, м]]</f>
        <v>0.17</v>
      </c>
    </row>
    <row r="43" spans="4:16" x14ac:dyDescent="0.2">
      <c r="D43" s="12">
        <v>14</v>
      </c>
      <c r="E43" s="20">
        <v>3</v>
      </c>
      <c r="F43" s="17">
        <v>11</v>
      </c>
      <c r="G43" s="18" t="s">
        <v>45</v>
      </c>
      <c r="H43" s="18">
        <v>1.43</v>
      </c>
      <c r="I43" s="19">
        <v>0.08</v>
      </c>
      <c r="J43" s="19">
        <v>3.3</v>
      </c>
      <c r="K43" s="19">
        <f t="shared" si="2"/>
        <v>4.72</v>
      </c>
      <c r="L43" s="16">
        <f>Таблица1[[#This Row],[Площадь, м2]]*Таблица1[[#This Row],[Толщина, м]]</f>
        <v>0.38</v>
      </c>
    </row>
    <row r="44" spans="4:16" x14ac:dyDescent="0.2">
      <c r="D44" s="12">
        <v>14</v>
      </c>
      <c r="E44" s="20">
        <v>4</v>
      </c>
      <c r="F44" s="13">
        <v>4</v>
      </c>
      <c r="G44" s="14" t="s">
        <v>32</v>
      </c>
      <c r="H44" s="14">
        <v>0.2</v>
      </c>
      <c r="I44" s="15">
        <v>0.05</v>
      </c>
      <c r="J44" s="15">
        <v>436.25</v>
      </c>
      <c r="K44" s="15">
        <f>H44*J44</f>
        <v>87.25</v>
      </c>
      <c r="L44" s="16">
        <f>Таблица1[[#This Row],[Площадь, м2]]*Таблица1[[#This Row],[Толщина, м]]</f>
        <v>4.3600000000000003</v>
      </c>
    </row>
    <row r="45" spans="4:16" x14ac:dyDescent="0.2">
      <c r="D45" s="12">
        <v>14</v>
      </c>
      <c r="E45" s="20">
        <v>4</v>
      </c>
      <c r="F45" s="13">
        <v>5</v>
      </c>
      <c r="G45" s="14" t="s">
        <v>33</v>
      </c>
      <c r="H45" s="14">
        <v>0.2</v>
      </c>
      <c r="I45" s="15">
        <v>0.05</v>
      </c>
      <c r="J45" s="15">
        <v>263.88</v>
      </c>
      <c r="K45" s="15">
        <f t="shared" ref="K45:K57" si="3">H45*J45</f>
        <v>52.78</v>
      </c>
      <c r="L45" s="16">
        <f>Таблица1[[#This Row],[Площадь, м2]]*Таблица1[[#This Row],[Толщина, м]]</f>
        <v>2.64</v>
      </c>
    </row>
    <row r="46" spans="4:16" x14ac:dyDescent="0.2">
      <c r="D46" s="12">
        <v>14</v>
      </c>
      <c r="E46" s="20">
        <v>4</v>
      </c>
      <c r="F46" s="13">
        <v>5</v>
      </c>
      <c r="G46" s="14" t="s">
        <v>35</v>
      </c>
      <c r="H46" s="14">
        <v>1.9370000000000001</v>
      </c>
      <c r="I46" s="15">
        <v>0.08</v>
      </c>
      <c r="J46" s="15">
        <v>58.4</v>
      </c>
      <c r="K46" s="15">
        <f t="shared" si="3"/>
        <v>113.12</v>
      </c>
      <c r="L46" s="16">
        <f>Таблица1[[#This Row],[Площадь, м2]]*Таблица1[[#This Row],[Толщина, м]]</f>
        <v>9.0500000000000007</v>
      </c>
    </row>
    <row r="47" spans="4:16" x14ac:dyDescent="0.2">
      <c r="D47" s="12">
        <v>14</v>
      </c>
      <c r="E47" s="20">
        <v>4</v>
      </c>
      <c r="F47" s="13">
        <v>9</v>
      </c>
      <c r="G47" s="14" t="s">
        <v>36</v>
      </c>
      <c r="H47" s="14">
        <v>1.0860000000000001</v>
      </c>
      <c r="I47" s="15">
        <v>0.08</v>
      </c>
      <c r="J47" s="15">
        <v>26.63</v>
      </c>
      <c r="K47" s="15">
        <f t="shared" si="3"/>
        <v>28.92</v>
      </c>
      <c r="L47" s="16">
        <f>Таблица1[[#This Row],[Площадь, м2]]*Таблица1[[#This Row],[Толщина, м]]</f>
        <v>2.31</v>
      </c>
    </row>
    <row r="48" spans="4:16" x14ac:dyDescent="0.2">
      <c r="D48" s="12">
        <v>14</v>
      </c>
      <c r="E48" s="20">
        <v>4</v>
      </c>
      <c r="F48" s="13">
        <v>9</v>
      </c>
      <c r="G48" s="14" t="s">
        <v>37</v>
      </c>
      <c r="H48" s="14">
        <v>2.2999999999999998</v>
      </c>
      <c r="I48" s="15">
        <v>0.08</v>
      </c>
      <c r="J48" s="15">
        <v>11.42</v>
      </c>
      <c r="K48" s="15">
        <f t="shared" si="3"/>
        <v>26.27</v>
      </c>
      <c r="L48" s="16">
        <f>Таблица1[[#This Row],[Площадь, м2]]*Таблица1[[#This Row],[Толщина, м]]</f>
        <v>2.1</v>
      </c>
    </row>
    <row r="49" spans="4:12" x14ac:dyDescent="0.2">
      <c r="D49" s="12">
        <v>14</v>
      </c>
      <c r="E49" s="20">
        <v>4</v>
      </c>
      <c r="F49" s="13">
        <v>13</v>
      </c>
      <c r="G49" s="14" t="s">
        <v>38</v>
      </c>
      <c r="H49" s="14">
        <v>2.0579999999999998</v>
      </c>
      <c r="I49" s="15">
        <v>0.08</v>
      </c>
      <c r="J49" s="15">
        <v>5.88</v>
      </c>
      <c r="K49" s="15">
        <f t="shared" si="3"/>
        <v>12.1</v>
      </c>
      <c r="L49" s="16">
        <f>Таблица1[[#This Row],[Площадь, м2]]*Таблица1[[#This Row],[Толщина, м]]</f>
        <v>0.97</v>
      </c>
    </row>
    <row r="50" spans="4:12" x14ac:dyDescent="0.2">
      <c r="D50" s="12">
        <v>14</v>
      </c>
      <c r="E50" s="20">
        <v>4</v>
      </c>
      <c r="F50" s="13">
        <v>11</v>
      </c>
      <c r="G50" s="14" t="s">
        <v>41</v>
      </c>
      <c r="H50" s="14">
        <v>0.66200000000000003</v>
      </c>
      <c r="I50" s="15">
        <v>0.08</v>
      </c>
      <c r="J50" s="15">
        <v>3.3</v>
      </c>
      <c r="K50" s="15">
        <f t="shared" si="3"/>
        <v>2.1800000000000002</v>
      </c>
      <c r="L50" s="16">
        <f>Таблица1[[#This Row],[Площадь, м2]]*Таблица1[[#This Row],[Толщина, м]]</f>
        <v>0.17</v>
      </c>
    </row>
    <row r="51" spans="4:12" x14ac:dyDescent="0.2">
      <c r="D51" s="12">
        <v>14</v>
      </c>
      <c r="E51" s="20">
        <v>4</v>
      </c>
      <c r="F51" s="13">
        <v>11</v>
      </c>
      <c r="G51" s="14" t="s">
        <v>42</v>
      </c>
      <c r="H51" s="14">
        <v>1.998</v>
      </c>
      <c r="I51" s="15">
        <v>0.08</v>
      </c>
      <c r="J51" s="15">
        <v>3.3</v>
      </c>
      <c r="K51" s="15">
        <f t="shared" si="3"/>
        <v>6.59</v>
      </c>
      <c r="L51" s="16">
        <f>Таблица1[[#This Row],[Площадь, м2]]*Таблица1[[#This Row],[Толщина, м]]</f>
        <v>0.53</v>
      </c>
    </row>
    <row r="52" spans="4:12" x14ac:dyDescent="0.2">
      <c r="D52" s="12">
        <v>14</v>
      </c>
      <c r="E52" s="20">
        <v>4</v>
      </c>
      <c r="F52" s="13">
        <v>11</v>
      </c>
      <c r="G52" s="14" t="s">
        <v>43</v>
      </c>
      <c r="H52" s="14">
        <v>1.2</v>
      </c>
      <c r="I52" s="15">
        <v>0.08</v>
      </c>
      <c r="J52" s="15">
        <v>3.3</v>
      </c>
      <c r="K52" s="15">
        <f t="shared" si="3"/>
        <v>3.96</v>
      </c>
      <c r="L52" s="16">
        <f>Таблица1[[#This Row],[Площадь, м2]]*Таблица1[[#This Row],[Толщина, м]]</f>
        <v>0.32</v>
      </c>
    </row>
    <row r="53" spans="4:12" x14ac:dyDescent="0.2">
      <c r="D53" s="12">
        <v>14</v>
      </c>
      <c r="E53" s="20">
        <v>4</v>
      </c>
      <c r="F53" s="13">
        <v>11</v>
      </c>
      <c r="G53" s="14" t="s">
        <v>43</v>
      </c>
      <c r="H53" s="14">
        <v>1.2</v>
      </c>
      <c r="I53" s="15">
        <v>0.08</v>
      </c>
      <c r="J53" s="15">
        <v>3.3</v>
      </c>
      <c r="K53" s="15">
        <f t="shared" si="3"/>
        <v>3.96</v>
      </c>
      <c r="L53" s="16">
        <f>Таблица1[[#This Row],[Площадь, м2]]*Таблица1[[#This Row],[Толщина, м]]</f>
        <v>0.32</v>
      </c>
    </row>
    <row r="54" spans="4:12" x14ac:dyDescent="0.2">
      <c r="D54" s="12">
        <v>14</v>
      </c>
      <c r="E54" s="20">
        <v>4</v>
      </c>
      <c r="F54" s="13">
        <v>11</v>
      </c>
      <c r="G54" s="14" t="s">
        <v>43</v>
      </c>
      <c r="H54" s="14">
        <v>1.2</v>
      </c>
      <c r="I54" s="15">
        <v>0.08</v>
      </c>
      <c r="J54" s="15">
        <v>3.3</v>
      </c>
      <c r="K54" s="15">
        <f t="shared" si="3"/>
        <v>3.96</v>
      </c>
      <c r="L54" s="16">
        <f>Таблица1[[#This Row],[Площадь, м2]]*Таблица1[[#This Row],[Толщина, м]]</f>
        <v>0.32</v>
      </c>
    </row>
    <row r="55" spans="4:12" x14ac:dyDescent="0.2">
      <c r="D55" s="12">
        <v>14</v>
      </c>
      <c r="E55" s="20">
        <v>4</v>
      </c>
      <c r="F55" s="13">
        <v>11</v>
      </c>
      <c r="G55" s="14" t="s">
        <v>43</v>
      </c>
      <c r="H55" s="14">
        <v>1.2</v>
      </c>
      <c r="I55" s="15">
        <v>0.08</v>
      </c>
      <c r="J55" s="15">
        <v>3.3</v>
      </c>
      <c r="K55" s="15">
        <f t="shared" si="3"/>
        <v>3.96</v>
      </c>
      <c r="L55" s="16">
        <f>Таблица1[[#This Row],[Площадь, м2]]*Таблица1[[#This Row],[Толщина, м]]</f>
        <v>0.32</v>
      </c>
    </row>
    <row r="56" spans="4:12" x14ac:dyDescent="0.2">
      <c r="D56" s="12">
        <v>14</v>
      </c>
      <c r="E56" s="20">
        <v>4</v>
      </c>
      <c r="F56" s="13">
        <v>11</v>
      </c>
      <c r="G56" s="14" t="s">
        <v>44</v>
      </c>
      <c r="H56" s="14">
        <v>0.78</v>
      </c>
      <c r="I56" s="15">
        <v>0.08</v>
      </c>
      <c r="J56" s="15">
        <v>3.3</v>
      </c>
      <c r="K56" s="15">
        <f t="shared" si="3"/>
        <v>2.57</v>
      </c>
      <c r="L56" s="16">
        <f>Таблица1[[#This Row],[Площадь, м2]]*Таблица1[[#This Row],[Толщина, м]]</f>
        <v>0.21</v>
      </c>
    </row>
    <row r="57" spans="4:12" x14ac:dyDescent="0.2">
      <c r="D57" s="12">
        <v>14</v>
      </c>
      <c r="E57" s="20">
        <v>4</v>
      </c>
      <c r="F57" s="17">
        <v>11</v>
      </c>
      <c r="G57" s="18" t="s">
        <v>45</v>
      </c>
      <c r="H57" s="18">
        <v>0.96</v>
      </c>
      <c r="I57" s="19">
        <v>0.08</v>
      </c>
      <c r="J57" s="19">
        <v>3.3</v>
      </c>
      <c r="K57" s="19">
        <f t="shared" si="3"/>
        <v>3.17</v>
      </c>
      <c r="L57" s="16">
        <f>Таблица1[[#This Row],[Площадь, м2]]*Таблица1[[#This Row],[Толщина, м]]</f>
        <v>0.25</v>
      </c>
    </row>
    <row r="58" spans="4:12" x14ac:dyDescent="0.2">
      <c r="D58" s="12">
        <v>14</v>
      </c>
      <c r="E58" s="20">
        <v>5</v>
      </c>
      <c r="F58" s="13">
        <v>4</v>
      </c>
      <c r="G58" s="14" t="s">
        <v>32</v>
      </c>
      <c r="H58" s="14">
        <v>0.2</v>
      </c>
      <c r="I58" s="15">
        <v>0.05</v>
      </c>
      <c r="J58" s="15">
        <v>257.98</v>
      </c>
      <c r="K58" s="15">
        <f>H58*J58</f>
        <v>51.6</v>
      </c>
      <c r="L58" s="16">
        <f>Таблица1[[#This Row],[Площадь, м2]]*Таблица1[[#This Row],[Толщина, м]]</f>
        <v>2.58</v>
      </c>
    </row>
    <row r="59" spans="4:12" x14ac:dyDescent="0.2">
      <c r="D59" s="12">
        <v>14</v>
      </c>
      <c r="E59" s="20">
        <v>5</v>
      </c>
      <c r="F59" s="13">
        <v>5</v>
      </c>
      <c r="G59" s="14" t="s">
        <v>33</v>
      </c>
      <c r="H59" s="14">
        <v>0.2</v>
      </c>
      <c r="I59" s="15">
        <v>0.05</v>
      </c>
      <c r="J59" s="15">
        <v>154.77000000000001</v>
      </c>
      <c r="K59" s="15">
        <f t="shared" ref="K59:K71" si="4">H59*J59</f>
        <v>30.95</v>
      </c>
      <c r="L59" s="16">
        <f>Таблица1[[#This Row],[Площадь, м2]]*Таблица1[[#This Row],[Толщина, м]]</f>
        <v>1.55</v>
      </c>
    </row>
    <row r="60" spans="4:12" x14ac:dyDescent="0.2">
      <c r="D60" s="12">
        <v>14</v>
      </c>
      <c r="E60" s="20">
        <v>5</v>
      </c>
      <c r="F60" s="13">
        <v>5</v>
      </c>
      <c r="G60" s="14" t="s">
        <v>35</v>
      </c>
      <c r="H60" s="14">
        <v>1.9370000000000001</v>
      </c>
      <c r="I60" s="15">
        <v>0.08</v>
      </c>
      <c r="J60" s="15">
        <v>30.14</v>
      </c>
      <c r="K60" s="15">
        <f t="shared" si="4"/>
        <v>58.38</v>
      </c>
      <c r="L60" s="16">
        <f>Таблица1[[#This Row],[Площадь, м2]]*Таблица1[[#This Row],[Толщина, м]]</f>
        <v>4.67</v>
      </c>
    </row>
    <row r="61" spans="4:12" x14ac:dyDescent="0.2">
      <c r="D61" s="12">
        <v>14</v>
      </c>
      <c r="E61" s="20">
        <v>5</v>
      </c>
      <c r="F61" s="13">
        <v>9</v>
      </c>
      <c r="G61" s="14" t="s">
        <v>36</v>
      </c>
      <c r="H61" s="14">
        <v>1.0860000000000001</v>
      </c>
      <c r="I61" s="15">
        <v>0.08</v>
      </c>
      <c r="J61" s="15">
        <v>19.739999999999998</v>
      </c>
      <c r="K61" s="15">
        <f t="shared" si="4"/>
        <v>21.44</v>
      </c>
      <c r="L61" s="16">
        <f>Таблица1[[#This Row],[Площадь, м2]]*Таблица1[[#This Row],[Толщина, м]]</f>
        <v>1.72</v>
      </c>
    </row>
    <row r="62" spans="4:12" x14ac:dyDescent="0.2">
      <c r="D62" s="12">
        <v>14</v>
      </c>
      <c r="E62" s="20">
        <v>5</v>
      </c>
      <c r="F62" s="13">
        <v>9</v>
      </c>
      <c r="G62" s="14" t="s">
        <v>37</v>
      </c>
      <c r="H62" s="14">
        <v>2.2999999999999998</v>
      </c>
      <c r="I62" s="15">
        <v>0.08</v>
      </c>
      <c r="J62" s="15">
        <v>9.42</v>
      </c>
      <c r="K62" s="15">
        <f t="shared" si="4"/>
        <v>21.67</v>
      </c>
      <c r="L62" s="16">
        <f>Таблица1[[#This Row],[Площадь, м2]]*Таблица1[[#This Row],[Толщина, м]]</f>
        <v>1.73</v>
      </c>
    </row>
    <row r="63" spans="4:12" x14ac:dyDescent="0.2">
      <c r="D63" s="12">
        <v>14</v>
      </c>
      <c r="E63" s="20">
        <v>5</v>
      </c>
      <c r="F63" s="13">
        <v>13</v>
      </c>
      <c r="G63" s="14" t="s">
        <v>38</v>
      </c>
      <c r="H63" s="14">
        <v>2.0579999999999998</v>
      </c>
      <c r="I63" s="15">
        <v>0.08</v>
      </c>
      <c r="J63" s="15">
        <v>3.47</v>
      </c>
      <c r="K63" s="15">
        <f t="shared" si="4"/>
        <v>7.14</v>
      </c>
      <c r="L63" s="16">
        <f>Таблица1[[#This Row],[Площадь, м2]]*Таблица1[[#This Row],[Толщина, м]]</f>
        <v>0.56999999999999995</v>
      </c>
    </row>
    <row r="64" spans="4:12" x14ac:dyDescent="0.2">
      <c r="D64" s="12">
        <v>14</v>
      </c>
      <c r="E64" s="20">
        <v>5</v>
      </c>
      <c r="F64" s="13">
        <v>11</v>
      </c>
      <c r="G64" s="14" t="s">
        <v>41</v>
      </c>
      <c r="H64" s="14">
        <v>0.81</v>
      </c>
      <c r="I64" s="15">
        <v>0.08</v>
      </c>
      <c r="J64" s="15">
        <v>3.3</v>
      </c>
      <c r="K64" s="15">
        <f t="shared" si="4"/>
        <v>2.67</v>
      </c>
      <c r="L64" s="16">
        <f>Таблица1[[#This Row],[Площадь, м2]]*Таблица1[[#This Row],[Толщина, м]]</f>
        <v>0.21</v>
      </c>
    </row>
    <row r="65" spans="4:12" x14ac:dyDescent="0.2">
      <c r="D65" s="12">
        <v>14</v>
      </c>
      <c r="E65" s="20">
        <v>5</v>
      </c>
      <c r="F65" s="13">
        <v>11</v>
      </c>
      <c r="G65" s="14" t="s">
        <v>42</v>
      </c>
      <c r="H65" s="14">
        <v>1.034</v>
      </c>
      <c r="I65" s="15">
        <v>0.08</v>
      </c>
      <c r="J65" s="15">
        <v>3.3</v>
      </c>
      <c r="K65" s="15">
        <f t="shared" si="4"/>
        <v>3.41</v>
      </c>
      <c r="L65" s="16">
        <f>Таблица1[[#This Row],[Площадь, м2]]*Таблица1[[#This Row],[Толщина, м]]</f>
        <v>0.27</v>
      </c>
    </row>
    <row r="66" spans="4:12" x14ac:dyDescent="0.2">
      <c r="D66" s="12">
        <v>14</v>
      </c>
      <c r="E66" s="20">
        <v>5</v>
      </c>
      <c r="F66" s="13">
        <v>11</v>
      </c>
      <c r="G66" s="14" t="s">
        <v>43</v>
      </c>
      <c r="H66" s="14">
        <v>1.2</v>
      </c>
      <c r="I66" s="15">
        <v>0.08</v>
      </c>
      <c r="J66" s="15">
        <v>3.3</v>
      </c>
      <c r="K66" s="15">
        <f t="shared" si="4"/>
        <v>3.96</v>
      </c>
      <c r="L66" s="16">
        <f>Таблица1[[#This Row],[Площадь, м2]]*Таблица1[[#This Row],[Толщина, м]]</f>
        <v>0.32</v>
      </c>
    </row>
    <row r="67" spans="4:12" x14ac:dyDescent="0.2">
      <c r="D67" s="12">
        <v>14</v>
      </c>
      <c r="E67" s="20">
        <v>5</v>
      </c>
      <c r="F67" s="13">
        <v>11</v>
      </c>
      <c r="G67" s="14" t="s">
        <v>43</v>
      </c>
      <c r="H67" s="14">
        <v>1.2</v>
      </c>
      <c r="I67" s="15">
        <v>0.08</v>
      </c>
      <c r="J67" s="15">
        <v>3.3</v>
      </c>
      <c r="K67" s="15">
        <f t="shared" si="4"/>
        <v>3.96</v>
      </c>
      <c r="L67" s="16">
        <f>Таблица1[[#This Row],[Площадь, м2]]*Таблица1[[#This Row],[Толщина, м]]</f>
        <v>0.32</v>
      </c>
    </row>
    <row r="68" spans="4:12" x14ac:dyDescent="0.2">
      <c r="D68" s="12">
        <v>14</v>
      </c>
      <c r="E68" s="20">
        <v>5</v>
      </c>
      <c r="F68" s="13">
        <v>11</v>
      </c>
      <c r="G68" s="14" t="s">
        <v>43</v>
      </c>
      <c r="H68" s="14">
        <v>1.2</v>
      </c>
      <c r="I68" s="15">
        <v>0.08</v>
      </c>
      <c r="J68" s="15">
        <v>3.3</v>
      </c>
      <c r="K68" s="15">
        <f t="shared" si="4"/>
        <v>3.96</v>
      </c>
      <c r="L68" s="16">
        <f>Таблица1[[#This Row],[Площадь, м2]]*Таблица1[[#This Row],[Толщина, м]]</f>
        <v>0.32</v>
      </c>
    </row>
    <row r="69" spans="4:12" x14ac:dyDescent="0.2">
      <c r="D69" s="12">
        <v>14</v>
      </c>
      <c r="E69" s="20">
        <v>5</v>
      </c>
      <c r="F69" s="13">
        <v>11</v>
      </c>
      <c r="G69" s="14" t="s">
        <v>43</v>
      </c>
      <c r="H69" s="14">
        <v>1.2</v>
      </c>
      <c r="I69" s="15">
        <v>0.08</v>
      </c>
      <c r="J69" s="15">
        <v>3.3</v>
      </c>
      <c r="K69" s="15">
        <f t="shared" si="4"/>
        <v>3.96</v>
      </c>
      <c r="L69" s="16">
        <f>Таблица1[[#This Row],[Площадь, м2]]*Таблица1[[#This Row],[Толщина, м]]</f>
        <v>0.32</v>
      </c>
    </row>
    <row r="70" spans="4:12" x14ac:dyDescent="0.2">
      <c r="D70" s="12">
        <v>14</v>
      </c>
      <c r="E70" s="20">
        <v>5</v>
      </c>
      <c r="F70" s="13">
        <v>11</v>
      </c>
      <c r="G70" s="14" t="s">
        <v>44</v>
      </c>
      <c r="H70" s="14">
        <v>0.69</v>
      </c>
      <c r="I70" s="15">
        <v>0.08</v>
      </c>
      <c r="J70" s="15">
        <v>3.3</v>
      </c>
      <c r="K70" s="15">
        <f t="shared" si="4"/>
        <v>2.2799999999999998</v>
      </c>
      <c r="L70" s="16">
        <f>Таблица1[[#This Row],[Площадь, м2]]*Таблица1[[#This Row],[Толщина, м]]</f>
        <v>0.18</v>
      </c>
    </row>
    <row r="71" spans="4:12" x14ac:dyDescent="0.2">
      <c r="D71" s="12">
        <v>14</v>
      </c>
      <c r="E71" s="20">
        <v>5</v>
      </c>
      <c r="F71" s="17">
        <v>11</v>
      </c>
      <c r="G71" s="18" t="s">
        <v>45</v>
      </c>
      <c r="H71" s="18">
        <v>0.7</v>
      </c>
      <c r="I71" s="19">
        <v>0.08</v>
      </c>
      <c r="J71" s="19">
        <v>3.3</v>
      </c>
      <c r="K71" s="19">
        <f t="shared" si="4"/>
        <v>2.31</v>
      </c>
      <c r="L71" s="16">
        <f>Таблица1[[#This Row],[Площадь, м2]]*Таблица1[[#This Row],[Толщина, м]]</f>
        <v>0.18</v>
      </c>
    </row>
    <row r="72" spans="4:12" x14ac:dyDescent="0.2">
      <c r="D72" s="12"/>
      <c r="E72" s="20"/>
      <c r="F72" s="7"/>
      <c r="G72" s="21"/>
      <c r="H72" s="21"/>
      <c r="I72" s="28"/>
      <c r="J72" s="28"/>
      <c r="K72" s="28">
        <f t="shared" ref="K72:K73" si="5">H72*J72</f>
        <v>0</v>
      </c>
      <c r="L72" s="29">
        <f>Таблица1[[#This Row],[Площадь, м2]]*Таблица1[[#This Row],[Толщина, м]]</f>
        <v>0</v>
      </c>
    </row>
    <row r="73" spans="4:12" x14ac:dyDescent="0.2">
      <c r="D73" s="12"/>
      <c r="E73" s="20"/>
      <c r="F73" s="7"/>
      <c r="G73" s="21"/>
      <c r="H73" s="21"/>
      <c r="I73" s="28"/>
      <c r="J73" s="28"/>
      <c r="K73" s="28">
        <f t="shared" si="5"/>
        <v>0</v>
      </c>
      <c r="L73" s="29">
        <f>Таблица1[[#This Row],[Площадь, м2]]*Таблица1[[#This Row],[Толщина, м]]</f>
        <v>0</v>
      </c>
    </row>
    <row r="74" spans="4:12" x14ac:dyDescent="0.2">
      <c r="D74" s="12">
        <v>14</v>
      </c>
      <c r="E74" s="20"/>
      <c r="F74" s="7"/>
      <c r="G74" s="21"/>
      <c r="H74" s="21"/>
      <c r="I74" s="28"/>
      <c r="J74" s="28"/>
      <c r="K74" s="28">
        <f>H74*J74</f>
        <v>0</v>
      </c>
      <c r="L74" s="29">
        <f>Таблица1[[#This Row],[Площадь, м2]]*Таблица1[[#This Row],[Толщина, м]]</f>
        <v>0</v>
      </c>
    </row>
    <row r="75" spans="4:12" x14ac:dyDescent="0.2">
      <c r="D75" s="12">
        <v>14</v>
      </c>
      <c r="E75" s="20"/>
      <c r="F75" s="7"/>
      <c r="G75" s="21"/>
      <c r="H75" s="21"/>
      <c r="I75" s="28"/>
      <c r="J75" s="28"/>
      <c r="K75" s="28">
        <f>H75*J75</f>
        <v>0</v>
      </c>
      <c r="L75" s="29">
        <f>Таблица1[[#This Row],[Площадь, м2]]*Таблица1[[#This Row],[Толщина, м]]</f>
        <v>0</v>
      </c>
    </row>
    <row r="76" spans="4:12" x14ac:dyDescent="0.2">
      <c r="D76" s="12">
        <v>14</v>
      </c>
      <c r="E76" s="20"/>
      <c r="F76" s="7"/>
      <c r="G76" s="21"/>
      <c r="H76" s="21"/>
      <c r="I76" s="28"/>
      <c r="J76" s="28"/>
      <c r="K76" s="28">
        <f>H76*J76</f>
        <v>0</v>
      </c>
      <c r="L76" s="29">
        <f>Таблица1[[#This Row],[Площадь, м2]]*Таблица1[[#This Row],[Толщина, м]]</f>
        <v>0</v>
      </c>
    </row>
    <row r="77" spans="4:12" x14ac:dyDescent="0.2">
      <c r="D77" s="20"/>
      <c r="E77" s="20"/>
      <c r="F77" s="7"/>
      <c r="G77" s="21"/>
      <c r="H77" s="21"/>
      <c r="I77" s="28"/>
      <c r="J77" s="28"/>
      <c r="K77" s="28">
        <f>H77*J77</f>
        <v>0</v>
      </c>
      <c r="L77" s="29">
        <f>Таблица1[[#This Row],[Площадь, м2]]*Таблица1[[#This Row],[Толщина, м]]</f>
        <v>0</v>
      </c>
    </row>
    <row r="78" spans="4:12" x14ac:dyDescent="0.2">
      <c r="D78" s="20" t="s">
        <v>49</v>
      </c>
      <c r="E78" s="20"/>
      <c r="F78" s="7"/>
      <c r="G78" s="21"/>
      <c r="H78" s="21"/>
      <c r="I78" s="22"/>
      <c r="J78" s="22"/>
      <c r="K78" s="23">
        <f>SUBTOTAL(109,Таблица1[Площадь, м2])</f>
        <v>1489.01</v>
      </c>
      <c r="L78" s="24">
        <f>SUBTOTAL(109,Таблица1[Объем, м3])</f>
        <v>101.96</v>
      </c>
    </row>
  </sheetData>
  <phoneticPr fontId="1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ВОР</vt:lpstr>
      <vt:lpstr>расчет</vt:lpstr>
      <vt:lpstr>ВОР!Область_печати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2026-10-06T06:34:09Z</dcterms:modified>
</cp:coreProperties>
</file>