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26C30E2C-1C72-44CF-9696-7A8FB2D835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ВОР" sheetId="4" r:id="rId1"/>
    <sheet name="расчет" sheetId="5" r:id="rId2"/>
  </sheets>
  <definedNames>
    <definedName name="_xlnm._FilterDatabase" localSheetId="0" hidden="1">ВОР!$A$14:$Q$33</definedName>
    <definedName name="_xlnm.Print_Area" localSheetId="0">ВОР!$A$1:$O$54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" i="4" l="1"/>
  <c r="M16" i="4"/>
  <c r="N16" i="4"/>
  <c r="I17" i="4"/>
  <c r="M17" i="4"/>
  <c r="N17" i="4"/>
  <c r="I19" i="4"/>
  <c r="I20" i="4"/>
  <c r="M20" i="4"/>
  <c r="N20" i="4"/>
  <c r="I21" i="4"/>
  <c r="I22" i="4"/>
  <c r="I23" i="4"/>
  <c r="I24" i="4"/>
  <c r="M24" i="4"/>
  <c r="N24" i="4"/>
  <c r="I25" i="4"/>
  <c r="I26" i="4"/>
  <c r="I27" i="4"/>
  <c r="M27" i="4"/>
  <c r="N27" i="4"/>
  <c r="I28" i="4"/>
  <c r="I29" i="4"/>
  <c r="I30" i="4"/>
  <c r="M30" i="4"/>
  <c r="N30" i="4"/>
  <c r="I31" i="4"/>
  <c r="I32" i="4"/>
  <c r="N15" i="4"/>
  <c r="M15" i="4"/>
  <c r="I15" i="4"/>
  <c r="A15" i="4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L24" i="4" l="1"/>
  <c r="L27" i="4"/>
  <c r="L30" i="4"/>
  <c r="L17" i="4"/>
  <c r="L16" i="4"/>
  <c r="L20" i="4"/>
  <c r="L15" i="4"/>
  <c r="H32" i="4"/>
  <c r="H29" i="4"/>
  <c r="H26" i="4"/>
  <c r="H23" i="4"/>
  <c r="H19" i="4"/>
  <c r="N29" i="4" l="1"/>
  <c r="M29" i="4"/>
  <c r="N19" i="4"/>
  <c r="M19" i="4"/>
  <c r="M23" i="4"/>
  <c r="N23" i="4"/>
  <c r="L23" i="4" s="1"/>
  <c r="M26" i="4"/>
  <c r="N26" i="4"/>
  <c r="L26" i="4" s="1"/>
  <c r="N32" i="4"/>
  <c r="M32" i="4"/>
  <c r="K3" i="5"/>
  <c r="H21" i="4" s="1"/>
  <c r="K6" i="5"/>
  <c r="K7" i="5"/>
  <c r="H28" i="4" s="1"/>
  <c r="K9" i="5"/>
  <c r="J3" i="5"/>
  <c r="J4" i="5"/>
  <c r="K4" i="5" s="1"/>
  <c r="H22" i="4" s="1"/>
  <c r="J5" i="5"/>
  <c r="K5" i="5" s="1"/>
  <c r="H25" i="4" s="1"/>
  <c r="J6" i="5"/>
  <c r="J7" i="5"/>
  <c r="J8" i="5"/>
  <c r="K8" i="5" s="1"/>
  <c r="H31" i="4" s="1"/>
  <c r="J9" i="5"/>
  <c r="J10" i="5"/>
  <c r="K10" i="5" s="1"/>
  <c r="J11" i="5"/>
  <c r="K11" i="5" s="1"/>
  <c r="J12" i="5"/>
  <c r="K12" i="5" s="1"/>
  <c r="J13" i="5"/>
  <c r="K13" i="5" s="1"/>
  <c r="J14" i="5"/>
  <c r="K14" i="5" s="1"/>
  <c r="J15" i="5"/>
  <c r="K15" i="5" s="1"/>
  <c r="J2" i="5"/>
  <c r="J16" i="5" s="1"/>
  <c r="M21" i="4" l="1"/>
  <c r="N21" i="4"/>
  <c r="M31" i="4"/>
  <c r="N31" i="4"/>
  <c r="L32" i="4"/>
  <c r="N25" i="4"/>
  <c r="M25" i="4"/>
  <c r="L25" i="4" s="1"/>
  <c r="L19" i="4"/>
  <c r="N22" i="4"/>
  <c r="M22" i="4"/>
  <c r="M28" i="4"/>
  <c r="N28" i="4"/>
  <c r="L29" i="4"/>
  <c r="K2" i="5"/>
  <c r="H18" i="4" s="1"/>
  <c r="K16" i="5"/>
  <c r="L22" i="4" l="1"/>
  <c r="N33" i="4"/>
  <c r="M33" i="4"/>
  <c r="L31" i="4"/>
  <c r="L28" i="4"/>
  <c r="L21" i="4"/>
  <c r="L33" i="4" s="1"/>
  <c r="L34" i="4" s="1"/>
  <c r="L35" i="4" l="1"/>
  <c r="L36" i="4" s="1"/>
</calcChain>
</file>

<file path=xl/sharedStrings.xml><?xml version="1.0" encoding="utf-8"?>
<sst xmlns="http://schemas.openxmlformats.org/spreadsheetml/2006/main" count="184" uniqueCount="107">
  <si>
    <t xml:space="preserve">ВЕДОМОСТЬ ОБЪЕМОВ РАБОТ </t>
  </si>
  <si>
    <t>Объём работ</t>
  </si>
  <si>
    <t>Примечание</t>
  </si>
  <si>
    <t>Работа</t>
  </si>
  <si>
    <t>Материалы</t>
  </si>
  <si>
    <t>Срок действия коммерческого предложения не менее 30 календарных дней</t>
  </si>
  <si>
    <t>Указать в календарных днях</t>
  </si>
  <si>
    <t>Срок выполнения монтажных работ</t>
  </si>
  <si>
    <t>Согласие на подписание типовой формы договора заказчика без протокола разногласий</t>
  </si>
  <si>
    <t>Да/Нет</t>
  </si>
  <si>
    <t>Ед. изм.</t>
  </si>
  <si>
    <t>№ п/п</t>
  </si>
  <si>
    <t>Всего</t>
  </si>
  <si>
    <t>м2</t>
  </si>
  <si>
    <t>на выполнение работ по отделке фасада</t>
  </si>
  <si>
    <t>Наименование</t>
  </si>
  <si>
    <t>Примечания:</t>
  </si>
  <si>
    <t>м3</t>
  </si>
  <si>
    <t>Отделка фасада здания алюминиевыми композитными панелями</t>
  </si>
  <si>
    <t>компл.</t>
  </si>
  <si>
    <t>Тип 4</t>
  </si>
  <si>
    <t>Тип 5</t>
  </si>
  <si>
    <t>Тип 9</t>
  </si>
  <si>
    <t>Тип 13</t>
  </si>
  <si>
    <t>Тип 11</t>
  </si>
  <si>
    <t>Длина, м</t>
  </si>
  <si>
    <t>Тип 4 дефшов. Утепление ширина 0,2 м толщина 0,05 м</t>
  </si>
  <si>
    <t>Тип 5  Утепление ширина 0,2 м толщина 0,05 м</t>
  </si>
  <si>
    <t>Норма расхода</t>
  </si>
  <si>
    <t>на объекте: Многоэтажная жилая застройка 66га по адресу: г. Краснодар, Прикубанский внутригородской округ. 2 этап освоения в соответствии с КРТ» на земельном участке с кадастровым номером: 23:43:0143021:78532, 6 этап строительства.  Корректировка 1. Литер 15</t>
  </si>
  <si>
    <t>2905-РД-14,15-АР6.2 лист 2</t>
  </si>
  <si>
    <t>Тип 5  Утепление ширина 1,937 м толщина 0,08 м</t>
  </si>
  <si>
    <t>Тип 9  Утепление ширина 1,086 м толщина 0,08 м</t>
  </si>
  <si>
    <t>Тип 9  Утепление ширина 2,3 м толщина 0,08 м</t>
  </si>
  <si>
    <t>Тип 13  Утепление ширина 2,058 м толщина 0,08 м</t>
  </si>
  <si>
    <t>Толщина, м</t>
  </si>
  <si>
    <t>Ширина, м</t>
  </si>
  <si>
    <t>Тип 11  Утепление ширина 0,5 м толщина 0,08 м</t>
  </si>
  <si>
    <t>Тип 11  Утепление ширина 1,05 м толщина 0,08 м</t>
  </si>
  <si>
    <t>Тип 11  Утепление ширина 1 м толщина 0,08 м</t>
  </si>
  <si>
    <t>Тип 11  Утепление ширина 0,73 м толщина 0,08 м</t>
  </si>
  <si>
    <t>Тип 11  Утепление ширина 0,875 м толщина 0,08 м</t>
  </si>
  <si>
    <t>Описание</t>
  </si>
  <si>
    <t>Площадь, м2</t>
  </si>
  <si>
    <t>Объем, м3</t>
  </si>
  <si>
    <t>Итог</t>
  </si>
  <si>
    <t>Данные об организации</t>
  </si>
  <si>
    <t>Наименование компании</t>
  </si>
  <si>
    <t>ИНН</t>
  </si>
  <si>
    <t>Адрес</t>
  </si>
  <si>
    <t>ФИО директора</t>
  </si>
  <si>
    <t>ФИО контактного лица/телефон, e-mail</t>
  </si>
  <si>
    <t>Система налогооблажения</t>
  </si>
  <si>
    <t>№ по РД</t>
  </si>
  <si>
    <t>Код</t>
  </si>
  <si>
    <t>БС/этажи</t>
  </si>
  <si>
    <t xml:space="preserve">Среднесписочная численность сотрудников  </t>
  </si>
  <si>
    <t>приложить скан копию (Файл)</t>
  </si>
  <si>
    <t>Гарантия на оборудование/материалы/работы/услуги</t>
  </si>
  <si>
    <t>9</t>
  </si>
  <si>
    <t>Устройство подсистемы и утепления (Тип 4, торцы плит)</t>
  </si>
  <si>
    <t>Облицовка вентилируемого фасада композитными панелями (Тип 4, торцы плит)</t>
  </si>
  <si>
    <t>Устройство подсистемы и утепления (Тип 5, декоративные элементы)</t>
  </si>
  <si>
    <t>Облицовка вентилируемого фасада композитными панелями (Тип 5, декоративные элементы)</t>
  </si>
  <si>
    <t>Устройство подсистемы и утепления (Тип 9, стены, парапет)</t>
  </si>
  <si>
    <t>Облицовка вентилируемого фасада композитными панелями (Тип 9, стены, парапет)</t>
  </si>
  <si>
    <t>Устройство подсистемы и утепления (Тип 13, основа под вывесу, декоративные элементы)</t>
  </si>
  <si>
    <t>Облицовка вентилируемого фасада композитными панелями (Тип 13, основа под вывесу, декоративные элементы)</t>
  </si>
  <si>
    <t>Устройство подсистемы и утепления (Тип 11, стены)</t>
  </si>
  <si>
    <t>Облицовка вентилируемого фасада композитными панелями (Тип 11, стены)</t>
  </si>
  <si>
    <t>5</t>
  </si>
  <si>
    <t>11</t>
  </si>
  <si>
    <t>13</t>
  </si>
  <si>
    <t xml:space="preserve">Минераловатный утеплитель толщ. 80 мм </t>
  </si>
  <si>
    <t xml:space="preserve">Минераловатный утеплитель толщ. 50 мм </t>
  </si>
  <si>
    <t>04.09.02.01</t>
  </si>
  <si>
    <t>04.09.02.02</t>
  </si>
  <si>
    <t>Тип по РД</t>
  </si>
  <si>
    <t>БС-1/1-8</t>
  </si>
  <si>
    <t>БС-1/1-2</t>
  </si>
  <si>
    <t>в том числе</t>
  </si>
  <si>
    <t>Технологическая карта (прорисовка узлов премыкания, раскрой материала)</t>
  </si>
  <si>
    <t>Разработка проекта</t>
  </si>
  <si>
    <t>Условия оплаты: поэтапная оплата по факту предъявления актов выполненных работ, отсрочка платежа 30 кал. дней</t>
  </si>
  <si>
    <t>НДС 22%</t>
  </si>
  <si>
    <r>
      <t xml:space="preserve">Итого, руб., </t>
    </r>
    <r>
      <rPr>
        <i/>
        <sz val="12"/>
        <color rgb="FF000000"/>
        <rFont val="Times New Roman"/>
        <family val="1"/>
        <charset val="204"/>
      </rPr>
      <t>без учета НДС</t>
    </r>
  </si>
  <si>
    <r>
      <t xml:space="preserve">Итого, руб., </t>
    </r>
    <r>
      <rPr>
        <b/>
        <i/>
        <sz val="14"/>
        <color rgb="FF000000"/>
        <rFont val="Times New Roman"/>
        <family val="1"/>
        <charset val="204"/>
      </rPr>
      <t>с учетом НДС</t>
    </r>
  </si>
  <si>
    <t xml:space="preserve">1. Монтаж конструкции из композитных панелей выполняется по отдельному проекту разработанному специализированной организацией </t>
  </si>
  <si>
    <t>2. Размеры уточнить по месту перед тем, как начать нарезку элементов мерной длины</t>
  </si>
  <si>
    <t>3. Габаритные размеры декоративных элементов навесных фасадных систем уточнить фирмой производителем</t>
  </si>
  <si>
    <t>4. Узлы крепления навесного фасада и декоративных элементов в РД 2905-РД-14,15-АР2.2 показаны условно и могут отличаться в зависимости от выбора фасадной системы</t>
  </si>
  <si>
    <t>5. Материалы, узлы монтажа, схемы, дополнительные элементы, дополнительно согласовать с заказчиком</t>
  </si>
  <si>
    <t>Обязательная поля для заполнения участников</t>
  </si>
  <si>
    <t>Форма ответа Подрядчика/Поставщика</t>
  </si>
  <si>
    <r>
      <t xml:space="preserve">Начало работ на объекте: </t>
    </r>
    <r>
      <rPr>
        <b/>
        <sz val="12"/>
        <rFont val="Times New Roman"/>
        <family val="1"/>
        <charset val="204"/>
      </rPr>
      <t>20.10.2026</t>
    </r>
  </si>
  <si>
    <t>Контактные данные Участника (ФИО, номер телефона, адрес электронной почты):</t>
  </si>
  <si>
    <t>указать в текстовом виде</t>
  </si>
  <si>
    <t>Условия оплаты: 100% постоплата, отсрочка платежа 30 календарных дней</t>
  </si>
  <si>
    <t>на материалы/работы/услуги указать в месяцах (не менее 60 месяцев) 
на оборудования в соответствии гарантии завода изготовителя</t>
  </si>
  <si>
    <r>
      <t xml:space="preserve">Срок выполнения работ: </t>
    </r>
    <r>
      <rPr>
        <b/>
        <sz val="12"/>
        <rFont val="Times New Roman"/>
        <family val="1"/>
        <charset val="204"/>
      </rPr>
      <t>07.02.2027</t>
    </r>
  </si>
  <si>
    <t>Минимальное количество линейных сотрудников на объекте - 9 человек</t>
  </si>
  <si>
    <r>
      <t xml:space="preserve">Предоставить скан копию СРО на Строительно-монтажные работы + </t>
    </r>
    <r>
      <rPr>
        <b/>
        <sz val="12"/>
        <rFont val="Times New Roman"/>
        <family val="1"/>
        <charset val="204"/>
      </rPr>
      <t>ЛИЦЕНЗИЯ МЧС</t>
    </r>
  </si>
  <si>
    <r>
      <t xml:space="preserve">Цена за ед. изм., руб., </t>
    </r>
    <r>
      <rPr>
        <b/>
        <i/>
        <sz val="12"/>
        <rFont val="Times New Roman"/>
        <family val="1"/>
        <charset val="204"/>
      </rPr>
      <t>без учета НДС</t>
    </r>
  </si>
  <si>
    <r>
      <t xml:space="preserve">Стоимость, руб., </t>
    </r>
    <r>
      <rPr>
        <b/>
        <i/>
        <sz val="12"/>
        <rFont val="Times New Roman"/>
        <family val="1"/>
        <charset val="204"/>
      </rPr>
      <t>без учета НДС</t>
    </r>
  </si>
  <si>
    <t>Материал подрядчика</t>
  </si>
  <si>
    <t>RAL1013
Материал подрядчика</t>
  </si>
  <si>
    <t>RAL7004
Материал подрядчика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</si>
</sst>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&quot;-&quot;??_р_._-;_-@_-"/>
    <numFmt numFmtId="166" formatCode="_-* #,##0.00_р_._-;\-* #,##0.00_р_._-;_-* \-??_р_.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  <charset val="204"/>
    </font>
    <font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0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EB9C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9">
    <xf numFmtId="0" fontId="0" fillId="0" borderId="0"/>
    <xf numFmtId="0" fontId="3" fillId="0" borderId="0" applyProtection="0"/>
    <xf numFmtId="0" fontId="4" fillId="0" borderId="1">
      <alignment horizontal="center"/>
    </xf>
    <xf numFmtId="0" fontId="3" fillId="0" borderId="0">
      <alignment vertical="top"/>
    </xf>
    <xf numFmtId="0" fontId="4" fillId="0" borderId="1">
      <alignment horizontal="center"/>
    </xf>
    <xf numFmtId="0" fontId="4" fillId="0" borderId="0">
      <alignment vertical="top"/>
    </xf>
    <xf numFmtId="0" fontId="4" fillId="0" borderId="0">
      <alignment horizontal="right" vertical="top" wrapText="1"/>
    </xf>
    <xf numFmtId="0" fontId="4" fillId="0" borderId="0"/>
    <xf numFmtId="0" fontId="4" fillId="0" borderId="0"/>
    <xf numFmtId="0" fontId="4" fillId="0" borderId="0"/>
    <xf numFmtId="2" fontId="5" fillId="0" borderId="0">
      <alignment horizontal="right" vertical="top"/>
    </xf>
    <xf numFmtId="0" fontId="4" fillId="0" borderId="0"/>
    <xf numFmtId="0" fontId="4" fillId="0" borderId="1" applyFill="0" applyProtection="0">
      <alignment horizontal="center"/>
    </xf>
    <xf numFmtId="0" fontId="4" fillId="0" borderId="1" applyFill="0" applyProtection="0">
      <alignment horizontal="center"/>
    </xf>
    <xf numFmtId="0" fontId="3" fillId="0" borderId="0">
      <alignment vertical="top"/>
    </xf>
    <xf numFmtId="0" fontId="4" fillId="0" borderId="0"/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left" vertical="top"/>
    </xf>
    <xf numFmtId="0" fontId="4" fillId="0" borderId="0"/>
    <xf numFmtId="0" fontId="3" fillId="0" borderId="0"/>
    <xf numFmtId="0" fontId="6" fillId="0" borderId="0"/>
    <xf numFmtId="0" fontId="8" fillId="0" borderId="0"/>
    <xf numFmtId="164" fontId="3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/>
    <xf numFmtId="0" fontId="12" fillId="0" borderId="0"/>
    <xf numFmtId="0" fontId="3" fillId="0" borderId="0"/>
    <xf numFmtId="165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0" borderId="0"/>
    <xf numFmtId="0" fontId="13" fillId="0" borderId="0"/>
    <xf numFmtId="0" fontId="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5" fillId="3" borderId="2" applyProtection="0"/>
    <xf numFmtId="0" fontId="16" fillId="4" borderId="0" applyBorder="0" applyProtection="0"/>
    <xf numFmtId="0" fontId="17" fillId="5" borderId="0" applyBorder="0" applyProtection="0"/>
    <xf numFmtId="0" fontId="18" fillId="6" borderId="0" applyBorder="0" applyProtection="0"/>
    <xf numFmtId="0" fontId="7" fillId="0" borderId="0"/>
    <xf numFmtId="0" fontId="4" fillId="0" borderId="4">
      <alignment horizontal="center"/>
    </xf>
    <xf numFmtId="0" fontId="4" fillId="0" borderId="4">
      <alignment horizontal="center"/>
    </xf>
    <xf numFmtId="0" fontId="4" fillId="0" borderId="4" applyFill="0" applyProtection="0">
      <alignment horizontal="center"/>
    </xf>
    <xf numFmtId="0" fontId="4" fillId="0" borderId="4" applyFill="0" applyProtection="0">
      <alignment horizontal="center"/>
    </xf>
    <xf numFmtId="0" fontId="4" fillId="0" borderId="4">
      <alignment horizontal="center" wrapText="1"/>
    </xf>
    <xf numFmtId="0" fontId="4" fillId="0" borderId="4">
      <alignment horizontal="center"/>
    </xf>
    <xf numFmtId="0" fontId="4" fillId="0" borderId="4">
      <alignment horizontal="center" wrapText="1"/>
    </xf>
    <xf numFmtId="0" fontId="4" fillId="0" borderId="4">
      <alignment horizontal="center"/>
    </xf>
    <xf numFmtId="0" fontId="2" fillId="0" borderId="0"/>
    <xf numFmtId="165" fontId="2" fillId="0" borderId="0" applyFont="0" applyFill="0" applyBorder="0" applyAlignment="0" applyProtection="0"/>
    <xf numFmtId="0" fontId="15" fillId="8" borderId="2" applyProtection="0"/>
    <xf numFmtId="0" fontId="16" fillId="9" borderId="0" applyBorder="0" applyProtection="0"/>
    <xf numFmtId="0" fontId="16" fillId="4" borderId="0" applyBorder="0" applyProtection="0"/>
    <xf numFmtId="0" fontId="16" fillId="9" borderId="0" applyBorder="0" applyProtection="0"/>
    <xf numFmtId="0" fontId="15" fillId="3" borderId="2" applyProtection="0"/>
    <xf numFmtId="0" fontId="15" fillId="8" borderId="2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69">
    <xf numFmtId="0" fontId="0" fillId="0" borderId="0" xfId="0"/>
    <xf numFmtId="0" fontId="4" fillId="0" borderId="0" xfId="0" applyFont="1" applyAlignment="1">
      <alignment vertical="top"/>
    </xf>
    <xf numFmtId="1" fontId="4" fillId="0" borderId="0" xfId="0" applyNumberFormat="1" applyFont="1" applyAlignment="1">
      <alignment vertical="top"/>
    </xf>
    <xf numFmtId="0" fontId="4" fillId="0" borderId="0" xfId="0" applyFont="1" applyFill="1" applyAlignment="1">
      <alignment vertical="top"/>
    </xf>
    <xf numFmtId="2" fontId="4" fillId="0" borderId="0" xfId="0" applyNumberFormat="1" applyFont="1" applyAlignment="1">
      <alignment vertical="top"/>
    </xf>
    <xf numFmtId="0" fontId="21" fillId="0" borderId="16" xfId="0" applyFont="1" applyBorder="1" applyAlignment="1"/>
    <xf numFmtId="0" fontId="21" fillId="0" borderId="14" xfId="0" applyFont="1" applyBorder="1" applyAlignment="1"/>
    <xf numFmtId="0" fontId="21" fillId="0" borderId="14" xfId="0" applyFont="1" applyBorder="1" applyAlignment="1">
      <alignment horizontal="center"/>
    </xf>
    <xf numFmtId="0" fontId="21" fillId="0" borderId="3" xfId="0" applyFont="1" applyBorder="1" applyAlignment="1"/>
    <xf numFmtId="0" fontId="21" fillId="0" borderId="11" xfId="0" applyFont="1" applyBorder="1" applyAlignment="1"/>
    <xf numFmtId="0" fontId="21" fillId="0" borderId="6" xfId="0" applyFont="1" applyBorder="1" applyAlignment="1"/>
    <xf numFmtId="0" fontId="21" fillId="0" borderId="0" xfId="0" applyFont="1"/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6" xfId="0" applyFont="1" applyBorder="1"/>
    <xf numFmtId="164" fontId="21" fillId="0" borderId="6" xfId="68" applyFont="1" applyBorder="1"/>
    <xf numFmtId="164" fontId="21" fillId="0" borderId="9" xfId="68" applyFont="1" applyBorder="1"/>
    <xf numFmtId="0" fontId="21" fillId="0" borderId="15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13" xfId="0" applyFont="1" applyBorder="1"/>
    <xf numFmtId="164" fontId="21" fillId="0" borderId="13" xfId="68" applyFont="1" applyBorder="1"/>
    <xf numFmtId="0" fontId="21" fillId="0" borderId="16" xfId="0" applyFont="1" applyBorder="1" applyAlignment="1">
      <alignment horizontal="center"/>
    </xf>
    <xf numFmtId="0" fontId="21" fillId="0" borderId="14" xfId="0" applyFont="1" applyBorder="1"/>
    <xf numFmtId="0" fontId="21" fillId="0" borderId="14" xfId="0" applyNumberFormat="1" applyFont="1" applyBorder="1"/>
    <xf numFmtId="164" fontId="21" fillId="0" borderId="14" xfId="0" applyNumberFormat="1" applyFont="1" applyBorder="1"/>
    <xf numFmtId="164" fontId="21" fillId="0" borderId="18" xfId="0" applyNumberFormat="1" applyFont="1" applyBorder="1"/>
    <xf numFmtId="0" fontId="20" fillId="0" borderId="0" xfId="0" applyFont="1" applyFill="1" applyBorder="1" applyAlignment="1">
      <alignment vertical="top" wrapText="1"/>
    </xf>
    <xf numFmtId="0" fontId="4" fillId="12" borderId="0" xfId="0" applyFont="1" applyFill="1" applyAlignment="1">
      <alignment vertical="top"/>
    </xf>
    <xf numFmtId="2" fontId="4" fillId="12" borderId="0" xfId="0" applyNumberFormat="1" applyFont="1" applyFill="1" applyAlignment="1">
      <alignment vertical="top"/>
    </xf>
    <xf numFmtId="4" fontId="22" fillId="0" borderId="6" xfId="37" applyNumberFormat="1" applyFont="1" applyBorder="1" applyAlignment="1">
      <alignment horizontal="center" vertical="center" wrapText="1"/>
    </xf>
    <xf numFmtId="1" fontId="23" fillId="0" borderId="6" xfId="37" applyNumberFormat="1" applyFont="1" applyBorder="1" applyAlignment="1">
      <alignment horizontal="center" vertical="center"/>
    </xf>
    <xf numFmtId="4" fontId="23" fillId="11" borderId="6" xfId="0" applyNumberFormat="1" applyFont="1" applyFill="1" applyBorder="1" applyAlignment="1">
      <alignment horizontal="center" vertical="center"/>
    </xf>
    <xf numFmtId="0" fontId="22" fillId="11" borderId="6" xfId="0" applyFont="1" applyFill="1" applyBorder="1" applyAlignment="1">
      <alignment horizontal="center" vertical="center"/>
    </xf>
    <xf numFmtId="4" fontId="22" fillId="11" borderId="6" xfId="68" applyNumberFormat="1" applyFont="1" applyFill="1" applyBorder="1" applyAlignment="1">
      <alignment horizontal="center" vertical="center" wrapText="1"/>
    </xf>
    <xf numFmtId="4" fontId="22" fillId="11" borderId="6" xfId="0" applyNumberFormat="1" applyFont="1" applyFill="1" applyBorder="1" applyAlignment="1">
      <alignment horizontal="center" vertical="center"/>
    </xf>
    <xf numFmtId="0" fontId="23" fillId="12" borderId="6" xfId="0" applyFont="1" applyFill="1" applyBorder="1" applyAlignment="1">
      <alignment horizontal="center" vertical="center"/>
    </xf>
    <xf numFmtId="49" fontId="23" fillId="12" borderId="6" xfId="0" applyNumberFormat="1" applyFont="1" applyFill="1" applyBorder="1" applyAlignment="1">
      <alignment horizontal="center" vertical="center"/>
    </xf>
    <xf numFmtId="0" fontId="23" fillId="12" borderId="6" xfId="1" applyFont="1" applyFill="1" applyBorder="1" applyAlignment="1">
      <alignment horizontal="left" vertical="center" wrapText="1"/>
    </xf>
    <xf numFmtId="0" fontId="23" fillId="12" borderId="6" xfId="1" applyFont="1" applyFill="1" applyBorder="1" applyAlignment="1">
      <alignment horizontal="center" vertical="center" wrapText="1"/>
    </xf>
    <xf numFmtId="4" fontId="23" fillId="12" borderId="6" xfId="68" applyNumberFormat="1" applyFont="1" applyFill="1" applyBorder="1" applyAlignment="1">
      <alignment horizontal="center" vertical="center" wrapText="1"/>
    </xf>
    <xf numFmtId="166" fontId="24" fillId="12" borderId="6" xfId="37" applyNumberFormat="1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4" fillId="2" borderId="6" xfId="1" applyFont="1" applyFill="1" applyBorder="1" applyAlignment="1">
      <alignment horizontal="right" vertical="center" wrapText="1"/>
    </xf>
    <xf numFmtId="0" fontId="24" fillId="2" borderId="6" xfId="1" applyFont="1" applyFill="1" applyBorder="1" applyAlignment="1">
      <alignment horizontal="center" vertical="center" wrapText="1"/>
    </xf>
    <xf numFmtId="4" fontId="24" fillId="0" borderId="6" xfId="68" applyNumberFormat="1" applyFont="1" applyFill="1" applyBorder="1" applyAlignment="1">
      <alignment horizontal="center" vertical="center" wrapText="1"/>
    </xf>
    <xf numFmtId="0" fontId="24" fillId="0" borderId="6" xfId="37" applyFont="1" applyFill="1" applyBorder="1" applyAlignment="1">
      <alignment horizontal="center" vertical="center" wrapText="1"/>
    </xf>
    <xf numFmtId="0" fontId="24" fillId="12" borderId="6" xfId="1" applyFont="1" applyFill="1" applyBorder="1" applyAlignment="1">
      <alignment horizontal="center" vertical="center" wrapText="1"/>
    </xf>
    <xf numFmtId="4" fontId="24" fillId="12" borderId="6" xfId="68" applyNumberFormat="1" applyFont="1" applyFill="1" applyBorder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/>
    </xf>
    <xf numFmtId="49" fontId="25" fillId="12" borderId="6" xfId="0" applyNumberFormat="1" applyFont="1" applyFill="1" applyBorder="1" applyAlignment="1">
      <alignment horizontal="center" vertical="center"/>
    </xf>
    <xf numFmtId="0" fontId="25" fillId="12" borderId="6" xfId="0" applyFont="1" applyFill="1" applyBorder="1" applyAlignment="1">
      <alignment horizontal="center" vertical="center"/>
    </xf>
    <xf numFmtId="4" fontId="23" fillId="0" borderId="6" xfId="68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/>
    </xf>
    <xf numFmtId="0" fontId="22" fillId="7" borderId="6" xfId="30" quotePrefix="1" applyFont="1" applyFill="1" applyBorder="1" applyAlignment="1">
      <alignment horizontal="center" vertical="center"/>
    </xf>
    <xf numFmtId="4" fontId="22" fillId="7" borderId="6" xfId="30" quotePrefix="1" applyNumberFormat="1" applyFont="1" applyFill="1" applyBorder="1" applyAlignment="1">
      <alignment horizontal="center" vertical="center"/>
    </xf>
    <xf numFmtId="4" fontId="22" fillId="7" borderId="6" xfId="30" applyNumberFormat="1" applyFont="1" applyFill="1" applyBorder="1" applyAlignment="1">
      <alignment horizontal="center" vertical="center"/>
    </xf>
    <xf numFmtId="0" fontId="23" fillId="0" borderId="6" xfId="30" applyFont="1" applyBorder="1" applyAlignment="1">
      <alignment horizontal="center" vertical="center"/>
    </xf>
    <xf numFmtId="0" fontId="22" fillId="2" borderId="0" xfId="0" quotePrefix="1" applyFont="1" applyFill="1" applyAlignment="1">
      <alignment horizontal="left" vertical="center"/>
    </xf>
    <xf numFmtId="4" fontId="22" fillId="2" borderId="0" xfId="0" quotePrefix="1" applyNumberFormat="1" applyFont="1" applyFill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68" applyNumberFormat="1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11" borderId="6" xfId="1" applyFont="1" applyFill="1" applyBorder="1" applyAlignment="1">
      <alignment horizontal="center" vertical="center" wrapText="1"/>
    </xf>
    <xf numFmtId="4" fontId="24" fillId="11" borderId="6" xfId="0" applyNumberFormat="1" applyFont="1" applyFill="1" applyBorder="1" applyAlignment="1">
      <alignment horizontal="center" vertical="center"/>
    </xf>
    <xf numFmtId="4" fontId="24" fillId="11" borderId="6" xfId="68" applyNumberFormat="1" applyFont="1" applyFill="1" applyBorder="1" applyAlignment="1">
      <alignment horizontal="center" vertical="center" wrapText="1"/>
    </xf>
    <xf numFmtId="4" fontId="23" fillId="11" borderId="6" xfId="68" applyNumberFormat="1" applyFont="1" applyFill="1" applyBorder="1" applyAlignment="1">
      <alignment horizontal="center" vertical="center" wrapText="1"/>
    </xf>
    <xf numFmtId="4" fontId="22" fillId="0" borderId="6" xfId="0" applyNumberFormat="1" applyFont="1" applyFill="1" applyBorder="1" applyAlignment="1">
      <alignment horizontal="center" vertical="center"/>
    </xf>
    <xf numFmtId="4" fontId="22" fillId="0" borderId="6" xfId="68" applyNumberFormat="1" applyFont="1" applyFill="1" applyBorder="1" applyAlignment="1">
      <alignment horizontal="center" vertical="center" wrapText="1"/>
    </xf>
    <xf numFmtId="4" fontId="23" fillId="0" borderId="6" xfId="0" applyNumberFormat="1" applyFont="1" applyFill="1" applyBorder="1" applyAlignment="1">
      <alignment horizontal="center" vertical="center"/>
    </xf>
    <xf numFmtId="4" fontId="24" fillId="0" borderId="6" xfId="0" applyNumberFormat="1" applyFont="1" applyFill="1" applyBorder="1" applyAlignment="1">
      <alignment horizontal="center" vertical="center"/>
    </xf>
    <xf numFmtId="4" fontId="22" fillId="12" borderId="6" xfId="0" applyNumberFormat="1" applyFont="1" applyFill="1" applyBorder="1" applyAlignment="1">
      <alignment horizontal="center" vertical="center"/>
    </xf>
    <xf numFmtId="4" fontId="22" fillId="12" borderId="6" xfId="68" applyNumberFormat="1" applyFont="1" applyFill="1" applyBorder="1" applyAlignment="1">
      <alignment horizontal="center" vertical="center" wrapText="1"/>
    </xf>
    <xf numFmtId="4" fontId="23" fillId="12" borderId="6" xfId="0" applyNumberFormat="1" applyFont="1" applyFill="1" applyBorder="1" applyAlignment="1">
      <alignment horizontal="center" vertical="center"/>
    </xf>
    <xf numFmtId="4" fontId="24" fillId="12" borderId="6" xfId="0" applyNumberFormat="1" applyFont="1" applyFill="1" applyBorder="1" applyAlignment="1">
      <alignment horizontal="center" vertical="center"/>
    </xf>
    <xf numFmtId="4" fontId="23" fillId="7" borderId="6" xfId="30" applyNumberFormat="1" applyFont="1" applyFill="1" applyBorder="1" applyAlignment="1">
      <alignment horizontal="center" vertical="center"/>
    </xf>
    <xf numFmtId="4" fontId="24" fillId="7" borderId="6" xfId="30" applyNumberFormat="1" applyFont="1" applyFill="1" applyBorder="1" applyAlignment="1">
      <alignment horizontal="center" vertical="center"/>
    </xf>
    <xf numFmtId="4" fontId="23" fillId="13" borderId="6" xfId="0" applyNumberFormat="1" applyFont="1" applyFill="1" applyBorder="1" applyAlignment="1">
      <alignment horizontal="center" vertical="center"/>
    </xf>
    <xf numFmtId="0" fontId="22" fillId="13" borderId="6" xfId="1" applyFont="1" applyFill="1" applyBorder="1" applyAlignment="1">
      <alignment horizontal="center" vertical="center" wrapText="1"/>
    </xf>
    <xf numFmtId="0" fontId="23" fillId="13" borderId="6" xfId="0" applyFont="1" applyFill="1" applyBorder="1" applyAlignment="1">
      <alignment horizontal="center" vertical="center"/>
    </xf>
    <xf numFmtId="4" fontId="23" fillId="13" borderId="6" xfId="68" applyNumberFormat="1" applyFont="1" applyFill="1" applyBorder="1" applyAlignment="1">
      <alignment horizontal="center" vertical="center" wrapText="1"/>
    </xf>
    <xf numFmtId="4" fontId="22" fillId="13" borderId="6" xfId="0" applyNumberFormat="1" applyFont="1" applyFill="1" applyBorder="1" applyAlignment="1">
      <alignment horizontal="center" vertical="center"/>
    </xf>
    <xf numFmtId="4" fontId="24" fillId="13" borderId="6" xfId="68" applyNumberFormat="1" applyFont="1" applyFill="1" applyBorder="1" applyAlignment="1">
      <alignment horizontal="center" vertical="center" wrapText="1"/>
    </xf>
    <xf numFmtId="4" fontId="22" fillId="13" borderId="6" xfId="68" applyNumberFormat="1" applyFont="1" applyFill="1" applyBorder="1" applyAlignment="1">
      <alignment horizontal="center" vertical="center" wrapText="1"/>
    </xf>
    <xf numFmtId="4" fontId="24" fillId="13" borderId="6" xfId="0" applyNumberFormat="1" applyFont="1" applyFill="1" applyBorder="1" applyAlignment="1">
      <alignment horizontal="center" vertical="center"/>
    </xf>
    <xf numFmtId="0" fontId="22" fillId="13" borderId="6" xfId="0" applyFont="1" applyFill="1" applyBorder="1" applyAlignment="1">
      <alignment horizontal="center" vertical="center" wrapText="1"/>
    </xf>
    <xf numFmtId="1" fontId="23" fillId="13" borderId="6" xfId="0" applyNumberFormat="1" applyFont="1" applyFill="1" applyBorder="1" applyAlignment="1">
      <alignment horizontal="center" vertical="center"/>
    </xf>
    <xf numFmtId="1" fontId="25" fillId="0" borderId="6" xfId="0" applyNumberFormat="1" applyFont="1" applyFill="1" applyBorder="1" applyAlignment="1">
      <alignment horizontal="center" vertical="center"/>
    </xf>
    <xf numFmtId="1" fontId="22" fillId="2" borderId="0" xfId="0" quotePrefix="1" applyNumberFormat="1" applyFont="1" applyFill="1" applyAlignment="1">
      <alignment horizontal="left" vertical="center"/>
    </xf>
    <xf numFmtId="1" fontId="23" fillId="0" borderId="0" xfId="0" applyNumberFormat="1" applyFont="1" applyAlignment="1">
      <alignment vertical="center"/>
    </xf>
    <xf numFmtId="1" fontId="23" fillId="11" borderId="6" xfId="68" applyNumberFormat="1" applyFont="1" applyFill="1" applyBorder="1" applyAlignment="1">
      <alignment horizontal="center" vertical="center" wrapText="1"/>
    </xf>
    <xf numFmtId="1" fontId="23" fillId="0" borderId="6" xfId="68" applyNumberFormat="1" applyFont="1" applyFill="1" applyBorder="1" applyAlignment="1">
      <alignment horizontal="center" vertical="center" wrapText="1"/>
    </xf>
    <xf numFmtId="1" fontId="23" fillId="12" borderId="6" xfId="68" applyNumberFormat="1" applyFont="1" applyFill="1" applyBorder="1" applyAlignment="1">
      <alignment horizontal="center" vertical="center" wrapText="1"/>
    </xf>
    <xf numFmtId="0" fontId="23" fillId="0" borderId="6" xfId="30" applyFont="1" applyFill="1" applyBorder="1" applyAlignment="1">
      <alignment horizontal="center" vertical="center"/>
    </xf>
    <xf numFmtId="0" fontId="24" fillId="0" borderId="6" xfId="30" applyFont="1" applyFill="1" applyBorder="1" applyAlignment="1">
      <alignment horizontal="center" vertical="center"/>
    </xf>
    <xf numFmtId="0" fontId="33" fillId="0" borderId="0" xfId="0" applyFont="1" applyFill="1" applyAlignment="1">
      <alignment vertical="top"/>
    </xf>
    <xf numFmtId="0" fontId="32" fillId="0" borderId="6" xfId="30" applyFont="1" applyFill="1" applyBorder="1" applyAlignment="1">
      <alignment horizontal="center" vertical="center"/>
    </xf>
    <xf numFmtId="0" fontId="32" fillId="0" borderId="0" xfId="0" applyFont="1" applyFill="1" applyAlignment="1">
      <alignment vertical="top"/>
    </xf>
    <xf numFmtId="0" fontId="22" fillId="10" borderId="20" xfId="0" quotePrefix="1" applyFont="1" applyFill="1" applyBorder="1" applyAlignment="1">
      <alignment vertical="top" wrapText="1"/>
    </xf>
    <xf numFmtId="0" fontId="23" fillId="0" borderId="6" xfId="30" applyFont="1" applyBorder="1" applyAlignment="1">
      <alignment vertical="center" wrapText="1"/>
    </xf>
    <xf numFmtId="0" fontId="23" fillId="0" borderId="27" xfId="30" applyFont="1" applyBorder="1" applyAlignment="1">
      <alignment vertical="center" wrapText="1"/>
    </xf>
    <xf numFmtId="0" fontId="23" fillId="0" borderId="22" xfId="30" applyFont="1" applyBorder="1" applyAlignment="1">
      <alignment horizontal="left" vertical="center" wrapText="1"/>
    </xf>
    <xf numFmtId="0" fontId="23" fillId="0" borderId="6" xfId="30" applyFont="1" applyBorder="1" applyAlignment="1">
      <alignment horizontal="left" vertical="center" wrapText="1"/>
    </xf>
    <xf numFmtId="4" fontId="23" fillId="0" borderId="6" xfId="30" applyNumberFormat="1" applyFont="1" applyBorder="1" applyAlignment="1">
      <alignment horizontal="center" vertical="center" wrapText="1"/>
    </xf>
    <xf numFmtId="4" fontId="23" fillId="0" borderId="23" xfId="30" applyNumberFormat="1" applyFont="1" applyBorder="1" applyAlignment="1">
      <alignment horizontal="center" vertical="center" wrapText="1"/>
    </xf>
    <xf numFmtId="0" fontId="23" fillId="0" borderId="26" xfId="30" applyFont="1" applyBorder="1" applyAlignment="1">
      <alignment horizontal="left" vertical="center" wrapText="1"/>
    </xf>
    <xf numFmtId="0" fontId="23" fillId="0" borderId="27" xfId="30" applyFont="1" applyBorder="1" applyAlignment="1">
      <alignment horizontal="left" vertical="center" wrapText="1"/>
    </xf>
    <xf numFmtId="4" fontId="23" fillId="0" borderId="27" xfId="30" applyNumberFormat="1" applyFont="1" applyBorder="1" applyAlignment="1">
      <alignment horizontal="center" vertical="center" wrapText="1"/>
    </xf>
    <xf numFmtId="4" fontId="23" fillId="0" borderId="28" xfId="30" applyNumberFormat="1" applyFont="1" applyBorder="1" applyAlignment="1">
      <alignment horizontal="center" vertical="center" wrapText="1"/>
    </xf>
    <xf numFmtId="0" fontId="23" fillId="0" borderId="24" xfId="30" applyFont="1" applyBorder="1" applyAlignment="1">
      <alignment horizontal="left" vertical="center" wrapText="1"/>
    </xf>
    <xf numFmtId="0" fontId="23" fillId="0" borderId="5" xfId="30" applyFont="1" applyBorder="1" applyAlignment="1">
      <alignment horizontal="left" vertical="center" wrapText="1"/>
    </xf>
    <xf numFmtId="0" fontId="23" fillId="0" borderId="10" xfId="30" applyFont="1" applyBorder="1" applyAlignment="1">
      <alignment horizontal="left" vertical="center" wrapText="1"/>
    </xf>
    <xf numFmtId="4" fontId="34" fillId="0" borderId="9" xfId="30" applyNumberFormat="1" applyFont="1" applyBorder="1" applyAlignment="1">
      <alignment horizontal="center" vertical="center" wrapText="1"/>
    </xf>
    <xf numFmtId="4" fontId="34" fillId="0" borderId="5" xfId="30" applyNumberFormat="1" applyFont="1" applyBorder="1" applyAlignment="1">
      <alignment horizontal="center" vertical="center" wrapText="1"/>
    </xf>
    <xf numFmtId="4" fontId="34" fillId="0" borderId="25" xfId="30" applyNumberFormat="1" applyFont="1" applyBorder="1" applyAlignment="1">
      <alignment horizontal="center" vertical="center" wrapText="1"/>
    </xf>
    <xf numFmtId="4" fontId="24" fillId="0" borderId="9" xfId="30" applyNumberFormat="1" applyFont="1" applyFill="1" applyBorder="1" applyAlignment="1">
      <alignment horizontal="center" vertical="center"/>
    </xf>
    <xf numFmtId="4" fontId="24" fillId="0" borderId="5" xfId="30" applyNumberFormat="1" applyFont="1" applyFill="1" applyBorder="1" applyAlignment="1">
      <alignment horizontal="center" vertical="center"/>
    </xf>
    <xf numFmtId="4" fontId="24" fillId="0" borderId="10" xfId="30" applyNumberFormat="1" applyFont="1" applyFill="1" applyBorder="1" applyAlignment="1">
      <alignment horizontal="center" vertical="center"/>
    </xf>
    <xf numFmtId="4" fontId="31" fillId="0" borderId="9" xfId="30" applyNumberFormat="1" applyFont="1" applyFill="1" applyBorder="1" applyAlignment="1">
      <alignment horizontal="center" vertical="center"/>
    </xf>
    <xf numFmtId="4" fontId="31" fillId="0" borderId="5" xfId="30" applyNumberFormat="1" applyFont="1" applyFill="1" applyBorder="1" applyAlignment="1">
      <alignment horizontal="center" vertical="center"/>
    </xf>
    <xf numFmtId="4" fontId="31" fillId="0" borderId="10" xfId="30" applyNumberFormat="1" applyFont="1" applyFill="1" applyBorder="1" applyAlignment="1">
      <alignment horizontal="center" vertical="center"/>
    </xf>
    <xf numFmtId="0" fontId="22" fillId="10" borderId="19" xfId="0" quotePrefix="1" applyFont="1" applyFill="1" applyBorder="1" applyAlignment="1">
      <alignment horizontal="center" vertical="top" wrapText="1"/>
    </xf>
    <xf numFmtId="0" fontId="22" fillId="10" borderId="20" xfId="0" quotePrefix="1" applyFont="1" applyFill="1" applyBorder="1" applyAlignment="1">
      <alignment horizontal="center" vertical="top" wrapText="1"/>
    </xf>
    <xf numFmtId="0" fontId="22" fillId="10" borderId="21" xfId="0" quotePrefix="1" applyFont="1" applyFill="1" applyBorder="1" applyAlignment="1">
      <alignment horizontal="center" vertical="top" wrapText="1"/>
    </xf>
    <xf numFmtId="0" fontId="23" fillId="2" borderId="0" xfId="0" quotePrefix="1" applyFont="1" applyFill="1" applyAlignment="1">
      <alignment horizontal="left" vertical="center"/>
    </xf>
    <xf numFmtId="49" fontId="22" fillId="0" borderId="0" xfId="37" applyNumberFormat="1" applyFont="1" applyBorder="1" applyAlignment="1">
      <alignment horizontal="center" vertical="center" wrapText="1"/>
    </xf>
    <xf numFmtId="49" fontId="26" fillId="0" borderId="0" xfId="37" applyNumberFormat="1" applyFont="1" applyBorder="1" applyAlignment="1">
      <alignment horizontal="center" vertical="center" wrapText="1"/>
    </xf>
    <xf numFmtId="49" fontId="23" fillId="0" borderId="0" xfId="37" applyNumberFormat="1" applyFont="1" applyBorder="1" applyAlignment="1">
      <alignment horizontal="center" vertical="center" wrapText="1"/>
    </xf>
    <xf numFmtId="1" fontId="22" fillId="0" borderId="6" xfId="37" applyNumberFormat="1" applyFont="1" applyBorder="1" applyAlignment="1">
      <alignment horizontal="center" vertical="center" wrapText="1"/>
    </xf>
    <xf numFmtId="49" fontId="22" fillId="0" borderId="6" xfId="37" applyNumberFormat="1" applyFont="1" applyBorder="1" applyAlignment="1">
      <alignment horizontal="center" vertical="center" wrapText="1"/>
    </xf>
    <xf numFmtId="4" fontId="22" fillId="0" borderId="6" xfId="68" applyNumberFormat="1" applyFont="1" applyBorder="1" applyAlignment="1">
      <alignment horizontal="center" vertical="center" wrapText="1"/>
    </xf>
    <xf numFmtId="4" fontId="22" fillId="0" borderId="6" xfId="37" applyNumberFormat="1" applyFont="1" applyBorder="1" applyAlignment="1">
      <alignment horizontal="center" vertical="center" wrapText="1"/>
    </xf>
    <xf numFmtId="49" fontId="26" fillId="0" borderId="6" xfId="37" applyNumberFormat="1" applyFont="1" applyBorder="1" applyAlignment="1">
      <alignment horizontal="center" vertical="center" wrapText="1"/>
    </xf>
    <xf numFmtId="4" fontId="26" fillId="0" borderId="6" xfId="37" applyNumberFormat="1" applyFont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5" xfId="0" applyFont="1" applyFill="1" applyBorder="1" applyAlignment="1">
      <alignment horizontal="center" vertical="center"/>
    </xf>
    <xf numFmtId="0" fontId="23" fillId="10" borderId="10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49" fontId="27" fillId="0" borderId="9" xfId="38" applyNumberFormat="1" applyFont="1" applyFill="1" applyBorder="1" applyAlignment="1">
      <alignment horizontal="right" vertical="center" wrapText="1"/>
    </xf>
    <xf numFmtId="49" fontId="27" fillId="0" borderId="5" xfId="38" applyNumberFormat="1" applyFont="1" applyFill="1" applyBorder="1" applyAlignment="1">
      <alignment horizontal="right" vertical="center" wrapText="1"/>
    </xf>
    <xf numFmtId="49" fontId="27" fillId="0" borderId="10" xfId="38" applyNumberFormat="1" applyFont="1" applyFill="1" applyBorder="1" applyAlignment="1">
      <alignment horizontal="right" vertical="center" wrapText="1"/>
    </xf>
    <xf numFmtId="49" fontId="28" fillId="0" borderId="9" xfId="38" applyNumberFormat="1" applyFont="1" applyFill="1" applyBorder="1" applyAlignment="1">
      <alignment horizontal="right" vertical="center" wrapText="1"/>
    </xf>
    <xf numFmtId="49" fontId="28" fillId="0" borderId="5" xfId="38" applyNumberFormat="1" applyFont="1" applyFill="1" applyBorder="1" applyAlignment="1">
      <alignment horizontal="right" vertical="center" wrapText="1"/>
    </xf>
    <xf numFmtId="49" fontId="28" fillId="0" borderId="10" xfId="38" applyNumberFormat="1" applyFont="1" applyFill="1" applyBorder="1" applyAlignment="1">
      <alignment horizontal="right" vertical="center" wrapText="1"/>
    </xf>
    <xf numFmtId="49" fontId="29" fillId="0" borderId="9" xfId="38" applyNumberFormat="1" applyFont="1" applyFill="1" applyBorder="1" applyAlignment="1">
      <alignment horizontal="right" vertical="center" wrapText="1"/>
    </xf>
    <xf numFmtId="49" fontId="29" fillId="0" borderId="5" xfId="38" applyNumberFormat="1" applyFont="1" applyFill="1" applyBorder="1" applyAlignment="1">
      <alignment horizontal="right" vertical="center" wrapText="1"/>
    </xf>
    <xf numFmtId="49" fontId="29" fillId="0" borderId="10" xfId="38" applyNumberFormat="1" applyFont="1" applyFill="1" applyBorder="1" applyAlignment="1">
      <alignment horizontal="right" vertical="center" wrapText="1"/>
    </xf>
    <xf numFmtId="4" fontId="23" fillId="0" borderId="9" xfId="30" applyNumberFormat="1" applyFont="1" applyFill="1" applyBorder="1" applyAlignment="1">
      <alignment horizontal="center" vertical="center"/>
    </xf>
    <xf numFmtId="4" fontId="23" fillId="0" borderId="5" xfId="30" applyNumberFormat="1" applyFont="1" applyFill="1" applyBorder="1" applyAlignment="1">
      <alignment horizontal="center" vertical="center"/>
    </xf>
    <xf numFmtId="4" fontId="23" fillId="0" borderId="10" xfId="30" applyNumberFormat="1" applyFont="1" applyFill="1" applyBorder="1" applyAlignment="1">
      <alignment horizontal="center" vertical="center"/>
    </xf>
    <xf numFmtId="0" fontId="26" fillId="7" borderId="8" xfId="30" quotePrefix="1" applyFont="1" applyFill="1" applyBorder="1" applyAlignment="1">
      <alignment vertical="center"/>
    </xf>
    <xf numFmtId="0" fontId="23" fillId="7" borderId="0" xfId="30" quotePrefix="1" applyFont="1" applyFill="1" applyBorder="1" applyAlignment="1">
      <alignment vertical="center"/>
    </xf>
    <xf numFmtId="49" fontId="22" fillId="2" borderId="17" xfId="0" applyNumberFormat="1" applyFont="1" applyFill="1" applyBorder="1" applyAlignment="1">
      <alignment horizontal="center" vertical="center" wrapText="1"/>
    </xf>
    <xf numFmtId="49" fontId="22" fillId="2" borderId="8" xfId="0" applyNumberFormat="1" applyFont="1" applyFill="1" applyBorder="1" applyAlignment="1">
      <alignment horizontal="center" vertical="center" wrapText="1"/>
    </xf>
    <xf numFmtId="49" fontId="22" fillId="2" borderId="15" xfId="0" applyNumberFormat="1" applyFont="1" applyFill="1" applyBorder="1" applyAlignment="1">
      <alignment horizontal="center" vertical="center" wrapText="1"/>
    </xf>
    <xf numFmtId="49" fontId="22" fillId="2" borderId="18" xfId="0" applyNumberFormat="1" applyFont="1" applyFill="1" applyBorder="1" applyAlignment="1">
      <alignment horizontal="center" vertical="center" wrapText="1"/>
    </xf>
    <xf numFmtId="49" fontId="22" fillId="2" borderId="0" xfId="0" applyNumberFormat="1" applyFont="1" applyFill="1" applyBorder="1" applyAlignment="1">
      <alignment horizontal="center" vertical="center" wrapText="1"/>
    </xf>
    <xf numFmtId="49" fontId="22" fillId="2" borderId="16" xfId="0" applyNumberFormat="1" applyFont="1" applyFill="1" applyBorder="1" applyAlignment="1">
      <alignment horizontal="center" vertical="center" wrapText="1"/>
    </xf>
    <xf numFmtId="49" fontId="22" fillId="2" borderId="11" xfId="0" applyNumberFormat="1" applyFont="1" applyFill="1" applyBorder="1" applyAlignment="1">
      <alignment horizontal="center" vertical="center" wrapText="1"/>
    </xf>
    <xf numFmtId="49" fontId="22" fillId="2" borderId="7" xfId="0" applyNumberFormat="1" applyFont="1" applyFill="1" applyBorder="1" applyAlignment="1">
      <alignment horizontal="center" vertical="center" wrapText="1"/>
    </xf>
    <xf numFmtId="49" fontId="22" fillId="2" borderId="12" xfId="0" applyNumberFormat="1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right" vertical="center" wrapText="1"/>
    </xf>
    <xf numFmtId="0" fontId="22" fillId="2" borderId="8" xfId="0" applyFont="1" applyFill="1" applyBorder="1" applyAlignment="1">
      <alignment horizontal="right" vertical="center" wrapText="1"/>
    </xf>
    <xf numFmtId="0" fontId="22" fillId="2" borderId="15" xfId="0" applyFont="1" applyFill="1" applyBorder="1" applyAlignment="1">
      <alignment horizontal="right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 wrapText="1"/>
    </xf>
    <xf numFmtId="49" fontId="24" fillId="12" borderId="6" xfId="37" applyNumberFormat="1" applyFont="1" applyFill="1" applyBorder="1" applyAlignment="1">
      <alignment horizontal="center" vertical="center" wrapText="1"/>
    </xf>
    <xf numFmtId="49" fontId="24" fillId="0" borderId="6" xfId="37" applyNumberFormat="1" applyFont="1" applyFill="1" applyBorder="1" applyAlignment="1">
      <alignment horizontal="center" vertical="center" wrapText="1"/>
    </xf>
  </cellXfs>
  <cellStyles count="69">
    <cellStyle name="Excel Built-in Bad" xfId="43" xr:uid="{00000000-0005-0000-0000-000000000000}"/>
    <cellStyle name="Excel Built-in Good" xfId="44" xr:uid="{00000000-0005-0000-0000-000001000000}"/>
    <cellStyle name="Excel Built-in Neutral" xfId="42" xr:uid="{00000000-0005-0000-0000-000002000000}"/>
    <cellStyle name="Excel Built-in Neutral 2" xfId="59" xr:uid="{00000000-0005-0000-0000-000003000000}"/>
    <cellStyle name="Excel Built-in Neutral 3" xfId="58" xr:uid="{00000000-0005-0000-0000-000004000000}"/>
    <cellStyle name="Excel Built-in Neutral 4" xfId="57" xr:uid="{00000000-0005-0000-0000-000005000000}"/>
    <cellStyle name="Excel Built-in Normal" xfId="28" xr:uid="{00000000-0005-0000-0000-000006000000}"/>
    <cellStyle name="Excel Built-in Output" xfId="41" xr:uid="{00000000-0005-0000-0000-000007000000}"/>
    <cellStyle name="Excel Built-in Output 2" xfId="61" xr:uid="{00000000-0005-0000-0000-000008000000}"/>
    <cellStyle name="Excel Built-in Output 3" xfId="60" xr:uid="{00000000-0005-0000-0000-000009000000}"/>
    <cellStyle name="Excel Built-in Output 4" xfId="56" xr:uid="{00000000-0005-0000-0000-00000A000000}"/>
    <cellStyle name="Акт" xfId="2" xr:uid="{00000000-0005-0000-0000-00000B000000}"/>
    <cellStyle name="Акт 2" xfId="46" xr:uid="{00000000-0005-0000-0000-00000C000000}"/>
    <cellStyle name="АктМТСН" xfId="3" xr:uid="{00000000-0005-0000-0000-00000D000000}"/>
    <cellStyle name="ВедРесурсов" xfId="4" xr:uid="{00000000-0005-0000-0000-00000E000000}"/>
    <cellStyle name="ВедРесурсов 2" xfId="47" xr:uid="{00000000-0005-0000-0000-00000F000000}"/>
    <cellStyle name="ВедРесурсовАкт" xfId="5" xr:uid="{00000000-0005-0000-0000-000010000000}"/>
    <cellStyle name="Итоги" xfId="6" xr:uid="{00000000-0005-0000-0000-000012000000}"/>
    <cellStyle name="ИтогоАктБазЦ" xfId="7" xr:uid="{00000000-0005-0000-0000-000013000000}"/>
    <cellStyle name="ИтогоАктТекЦ" xfId="8" xr:uid="{00000000-0005-0000-0000-000014000000}"/>
    <cellStyle name="ИтогоБазЦ" xfId="9" xr:uid="{00000000-0005-0000-0000-000015000000}"/>
    <cellStyle name="ИтогоБИМ" xfId="10" xr:uid="{00000000-0005-0000-0000-000016000000}"/>
    <cellStyle name="ИтогоТекЦ" xfId="11" xr:uid="{00000000-0005-0000-0000-000017000000}"/>
    <cellStyle name="ЛокСмета" xfId="12" xr:uid="{00000000-0005-0000-0000-000018000000}"/>
    <cellStyle name="ЛокСмета 2" xfId="13" xr:uid="{00000000-0005-0000-0000-000019000000}"/>
    <cellStyle name="ЛокСмета 2 2" xfId="49" xr:uid="{00000000-0005-0000-0000-00001A000000}"/>
    <cellStyle name="ЛокСмета 3" xfId="48" xr:uid="{00000000-0005-0000-0000-00001B000000}"/>
    <cellStyle name="ЛокСмМТСН" xfId="14" xr:uid="{00000000-0005-0000-0000-00001C000000}"/>
    <cellStyle name="Обычный" xfId="0" builtinId="0"/>
    <cellStyle name="Обычный 2" xfId="23" xr:uid="{00000000-0005-0000-0000-00001E000000}"/>
    <cellStyle name="Обычный 2 10 27 3 2 2" xfId="37" xr:uid="{00000000-0005-0000-0000-00001F000000}"/>
    <cellStyle name="Обычный 2 2" xfId="30" xr:uid="{00000000-0005-0000-0000-000020000000}"/>
    <cellStyle name="Обычный 2 3" xfId="27" xr:uid="{00000000-0005-0000-0000-000021000000}"/>
    <cellStyle name="Обычный 2 99 7" xfId="38" xr:uid="{00000000-0005-0000-0000-000022000000}"/>
    <cellStyle name="Обычный 3" xfId="22" xr:uid="{00000000-0005-0000-0000-000023000000}"/>
    <cellStyle name="Обычный 3 2" xfId="40" xr:uid="{00000000-0005-0000-0000-000024000000}"/>
    <cellStyle name="Обычный 3 3" xfId="39" xr:uid="{00000000-0005-0000-0000-000025000000}"/>
    <cellStyle name="Обычный 4" xfId="1" xr:uid="{00000000-0005-0000-0000-000026000000}"/>
    <cellStyle name="Обычный 4 2" xfId="29" xr:uid="{00000000-0005-0000-0000-000027000000}"/>
    <cellStyle name="Обычный 4 2 2" xfId="54" xr:uid="{00000000-0005-0000-0000-000028000000}"/>
    <cellStyle name="Обычный 4 2 3" xfId="64" xr:uid="{00000000-0005-0000-0000-000029000000}"/>
    <cellStyle name="Обычный 4 3" xfId="36" xr:uid="{00000000-0005-0000-0000-00002A000000}"/>
    <cellStyle name="Обычный 4 4" xfId="45" xr:uid="{00000000-0005-0000-0000-00002B000000}"/>
    <cellStyle name="Обычный 5" xfId="34" xr:uid="{00000000-0005-0000-0000-00002C000000}"/>
    <cellStyle name="Обычный 6" xfId="24" xr:uid="{00000000-0005-0000-0000-00002D000000}"/>
    <cellStyle name="Обычный 7" xfId="35" xr:uid="{00000000-0005-0000-0000-00002E000000}"/>
    <cellStyle name="Параметр" xfId="15" xr:uid="{00000000-0005-0000-0000-00002F000000}"/>
    <cellStyle name="ПеременныеСметы" xfId="16" xr:uid="{00000000-0005-0000-0000-000030000000}"/>
    <cellStyle name="ПеременныеСметы 2" xfId="50" xr:uid="{00000000-0005-0000-0000-000031000000}"/>
    <cellStyle name="РесСмета" xfId="17" xr:uid="{00000000-0005-0000-0000-000032000000}"/>
    <cellStyle name="РесСмета 2" xfId="51" xr:uid="{00000000-0005-0000-0000-000033000000}"/>
    <cellStyle name="СводкаСтоимРаб" xfId="18" xr:uid="{00000000-0005-0000-0000-000034000000}"/>
    <cellStyle name="СводкаСтоимРаб 2" xfId="52" xr:uid="{00000000-0005-0000-0000-000035000000}"/>
    <cellStyle name="Титул" xfId="19" xr:uid="{00000000-0005-0000-0000-000036000000}"/>
    <cellStyle name="Титул 2" xfId="53" xr:uid="{00000000-0005-0000-0000-000037000000}"/>
    <cellStyle name="Финансовый" xfId="68" builtinId="3"/>
    <cellStyle name="Финансовый 2" xfId="25" xr:uid="{00000000-0005-0000-0000-000039000000}"/>
    <cellStyle name="Финансовый 2 2" xfId="32" xr:uid="{00000000-0005-0000-0000-00003A000000}"/>
    <cellStyle name="Финансовый 2 3" xfId="63" xr:uid="{00000000-0005-0000-0000-00003B000000}"/>
    <cellStyle name="Финансовый 2 3 2" xfId="67" xr:uid="{00000000-0005-0000-0000-00003C000000}"/>
    <cellStyle name="Финансовый 3" xfId="31" xr:uid="{00000000-0005-0000-0000-00003D000000}"/>
    <cellStyle name="Финансовый 3 2" xfId="62" xr:uid="{00000000-0005-0000-0000-00003E000000}"/>
    <cellStyle name="Финансовый 3 2 2" xfId="66" xr:uid="{00000000-0005-0000-0000-00003F000000}"/>
    <cellStyle name="Финансовый 3 3" xfId="55" xr:uid="{00000000-0005-0000-0000-000040000000}"/>
    <cellStyle name="Финансовый 3 4" xfId="65" xr:uid="{00000000-0005-0000-0000-000041000000}"/>
    <cellStyle name="Финансовый 4" xfId="33" xr:uid="{00000000-0005-0000-0000-000042000000}"/>
    <cellStyle name="Хвост" xfId="20" xr:uid="{00000000-0005-0000-0000-000043000000}"/>
    <cellStyle name="Экспертиза" xfId="21" xr:uid="{00000000-0005-0000-0000-000044000000}"/>
    <cellStyle name="㼿㼿㼿㼿㼿㼿㼿㼿㼿㼿㼿㼿㼿㼿" xfId="26" xr:uid="{00000000-0005-0000-0000-00004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164" formatCode="_-* #,##0.00\ _₽_-;\-* #,##0.00\ _₽_-;_-* &quot;-&quot;??\ _₽_-;_-@_-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auto="1"/>
        </left>
        <right/>
        <top style="thin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164" formatCode="_-* #,##0.00\ _₽_-;\-* #,##0.00\ _₽_-;_-* &quot;-&quot;??\ _₽_-;_-@_-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indexed="64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DE3FDD-8D56-4338-B54D-487272A90E50}" name="Таблица1" displayName="Таблица1" ref="D1:K16" totalsRowCount="1" headerRowDxfId="19" dataDxfId="18" totalsRowDxfId="16" tableBorderDxfId="17" dataCellStyle="Финансовый">
  <autoFilter ref="D1:K15" xr:uid="{99DE3FDD-8D56-4338-B54D-487272A90E50}"/>
  <tableColumns count="8">
    <tableColumn id="1" xr3:uid="{57B8319F-9FB7-4C10-AC60-EA0447EBF50A}" name="№ п/п" totalsRowLabel="Итог" dataDxfId="15" totalsRowDxfId="14"/>
    <tableColumn id="2" xr3:uid="{146EFDB8-7AA4-4712-8BA2-C9F641A9B62B}" name="Тип по РД" dataDxfId="13" totalsRowDxfId="12"/>
    <tableColumn id="3" xr3:uid="{0CB32EDE-52D9-4F8D-AC9B-BA612F35FE8D}" name="Описание" dataDxfId="11" totalsRowDxfId="10"/>
    <tableColumn id="4" xr3:uid="{AF69E564-D632-48A1-AF60-6DDB135B9B48}" name="Ширина, м" dataDxfId="9" totalsRowDxfId="8"/>
    <tableColumn id="5" xr3:uid="{59FF5657-B1D6-4257-867B-C13D493D39D3}" name="Толщина, м" dataDxfId="7" totalsRowDxfId="6" dataCellStyle="Финансовый"/>
    <tableColumn id="6" xr3:uid="{750CE784-F7CE-4321-901B-F7A73241EE28}" name="Длина, м" dataDxfId="5" totalsRowDxfId="4" dataCellStyle="Финансовый"/>
    <tableColumn id="7" xr3:uid="{50A0E4D3-4A9E-42A8-8270-28B1CD0BAEBD}" name="Площадь, м2" totalsRowFunction="sum" dataDxfId="3" totalsRowDxfId="2" dataCellStyle="Финансовый">
      <calculatedColumnFormula>G2*I2</calculatedColumnFormula>
    </tableColumn>
    <tableColumn id="8" xr3:uid="{54D5D3C0-7458-446E-A868-B14E32DE969B}" name="Объем, м3" totalsRowFunction="sum" dataDxfId="1" totalsRowDxfId="0" dataCellStyle="Финансовый">
      <calculatedColumnFormula>Таблица1[[#This Row],[Площадь, м2]]*Таблица1[[#This Row],[Толщина, м]]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4"/>
  <sheetViews>
    <sheetView tabSelected="1" view="pageBreakPreview" zoomScale="90" zoomScaleNormal="70" zoomScaleSheetLayoutView="90" workbookViewId="0">
      <selection activeCell="J27" sqref="J27"/>
    </sheetView>
  </sheetViews>
  <sheetFormatPr defaultRowHeight="15.75" x14ac:dyDescent="0.25"/>
  <cols>
    <col min="1" max="1" width="8.140625" style="89" customWidth="1"/>
    <col min="2" max="2" width="6.42578125" style="59" customWidth="1"/>
    <col min="3" max="3" width="8" style="59" customWidth="1"/>
    <col min="4" max="4" width="13" style="59" customWidth="1"/>
    <col min="5" max="5" width="65.42578125" style="59" customWidth="1"/>
    <col min="6" max="6" width="9.85546875" style="59" customWidth="1"/>
    <col min="7" max="7" width="13.140625" style="59" customWidth="1"/>
    <col min="8" max="8" width="11.85546875" style="60" customWidth="1"/>
    <col min="9" max="9" width="15" style="61" customWidth="1"/>
    <col min="10" max="10" width="17.5703125" style="61" customWidth="1"/>
    <col min="11" max="11" width="16.7109375" style="61" customWidth="1"/>
    <col min="12" max="12" width="18.7109375" style="61" customWidth="1"/>
    <col min="13" max="13" width="18.5703125" style="61" customWidth="1"/>
    <col min="14" max="14" width="20.42578125" style="61" customWidth="1"/>
    <col min="15" max="15" width="41.28515625" style="62" customWidth="1"/>
    <col min="16" max="16" width="9.28515625" style="1" customWidth="1"/>
    <col min="17" max="17" width="38.42578125" style="1" customWidth="1"/>
    <col min="18" max="18" width="9.140625" style="1"/>
    <col min="19" max="19" width="12.28515625" style="1" bestFit="1" customWidth="1"/>
    <col min="20" max="16384" width="9.140625" style="1"/>
  </cols>
  <sheetData>
    <row r="1" spans="1:19" ht="15.75" customHeight="1" x14ac:dyDescent="0.2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1:19" ht="15.75" customHeight="1" x14ac:dyDescent="0.25">
      <c r="A2" s="126" t="s">
        <v>14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1:19" ht="33" customHeight="1" x14ac:dyDescent="0.25">
      <c r="A3" s="127" t="s">
        <v>29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</row>
    <row r="4" spans="1:19" x14ac:dyDescent="0.25">
      <c r="A4" s="153" t="s">
        <v>46</v>
      </c>
      <c r="B4" s="154"/>
      <c r="C4" s="154"/>
      <c r="D4" s="154"/>
      <c r="E4" s="154"/>
      <c r="F4" s="154"/>
      <c r="G4" s="155"/>
      <c r="H4" s="165" t="s">
        <v>47</v>
      </c>
      <c r="I4" s="165"/>
      <c r="J4" s="166"/>
      <c r="K4" s="134"/>
      <c r="L4" s="135"/>
      <c r="M4" s="135"/>
      <c r="N4" s="135"/>
      <c r="O4" s="136"/>
      <c r="P4" s="26"/>
      <c r="Q4" s="26"/>
      <c r="R4" s="26"/>
      <c r="S4" s="26"/>
    </row>
    <row r="5" spans="1:19" x14ac:dyDescent="0.25">
      <c r="A5" s="156"/>
      <c r="B5" s="157"/>
      <c r="C5" s="157"/>
      <c r="D5" s="157"/>
      <c r="E5" s="157"/>
      <c r="F5" s="157"/>
      <c r="G5" s="158"/>
      <c r="H5" s="165" t="s">
        <v>48</v>
      </c>
      <c r="I5" s="165"/>
      <c r="J5" s="166"/>
      <c r="K5" s="134"/>
      <c r="L5" s="135"/>
      <c r="M5" s="135"/>
      <c r="N5" s="135"/>
      <c r="O5" s="136"/>
      <c r="P5" s="26"/>
      <c r="Q5" s="26"/>
      <c r="R5" s="26"/>
      <c r="S5" s="26"/>
    </row>
    <row r="6" spans="1:19" x14ac:dyDescent="0.25">
      <c r="A6" s="156"/>
      <c r="B6" s="157"/>
      <c r="C6" s="157"/>
      <c r="D6" s="157"/>
      <c r="E6" s="157"/>
      <c r="F6" s="157"/>
      <c r="G6" s="158"/>
      <c r="H6" s="165" t="s">
        <v>49</v>
      </c>
      <c r="I6" s="165"/>
      <c r="J6" s="166"/>
      <c r="K6" s="134"/>
      <c r="L6" s="135"/>
      <c r="M6" s="135"/>
      <c r="N6" s="135"/>
      <c r="O6" s="136"/>
      <c r="P6" s="26"/>
      <c r="Q6" s="26"/>
      <c r="R6" s="26"/>
      <c r="S6" s="26"/>
    </row>
    <row r="7" spans="1:19" x14ac:dyDescent="0.25">
      <c r="A7" s="156"/>
      <c r="B7" s="157"/>
      <c r="C7" s="157"/>
      <c r="D7" s="157"/>
      <c r="E7" s="157"/>
      <c r="F7" s="157"/>
      <c r="G7" s="158"/>
      <c r="H7" s="165" t="s">
        <v>50</v>
      </c>
      <c r="I7" s="165"/>
      <c r="J7" s="166"/>
      <c r="K7" s="134"/>
      <c r="L7" s="135"/>
      <c r="M7" s="135"/>
      <c r="N7" s="135"/>
      <c r="O7" s="136"/>
      <c r="P7" s="26"/>
      <c r="Q7" s="26"/>
      <c r="R7" s="26"/>
      <c r="S7" s="26"/>
    </row>
    <row r="8" spans="1:19" x14ac:dyDescent="0.25">
      <c r="A8" s="156"/>
      <c r="B8" s="157"/>
      <c r="C8" s="157"/>
      <c r="D8" s="157"/>
      <c r="E8" s="157"/>
      <c r="F8" s="157"/>
      <c r="G8" s="158"/>
      <c r="H8" s="165" t="s">
        <v>51</v>
      </c>
      <c r="I8" s="165"/>
      <c r="J8" s="166"/>
      <c r="K8" s="134"/>
      <c r="L8" s="135"/>
      <c r="M8" s="135"/>
      <c r="N8" s="135"/>
      <c r="O8" s="136"/>
      <c r="P8" s="26"/>
      <c r="Q8" s="26"/>
      <c r="R8" s="26"/>
      <c r="S8" s="26"/>
    </row>
    <row r="9" spans="1:19" x14ac:dyDescent="0.25">
      <c r="A9" s="159"/>
      <c r="B9" s="160"/>
      <c r="C9" s="160"/>
      <c r="D9" s="160"/>
      <c r="E9" s="160"/>
      <c r="F9" s="160"/>
      <c r="G9" s="161"/>
      <c r="H9" s="165" t="s">
        <v>52</v>
      </c>
      <c r="I9" s="165"/>
      <c r="J9" s="166"/>
      <c r="K9" s="134"/>
      <c r="L9" s="135"/>
      <c r="M9" s="135"/>
      <c r="N9" s="135"/>
      <c r="O9" s="136"/>
      <c r="P9" s="26"/>
      <c r="Q9" s="26"/>
      <c r="R9" s="26"/>
      <c r="S9" s="26"/>
    </row>
    <row r="10" spans="1:19" x14ac:dyDescent="0.25">
      <c r="A10" s="162" t="s">
        <v>83</v>
      </c>
      <c r="B10" s="163"/>
      <c r="C10" s="163"/>
      <c r="D10" s="163"/>
      <c r="E10" s="163"/>
      <c r="F10" s="163"/>
      <c r="G10" s="164"/>
      <c r="H10" s="137" t="s">
        <v>9</v>
      </c>
      <c r="I10" s="138"/>
      <c r="J10" s="138"/>
      <c r="K10" s="134"/>
      <c r="L10" s="135"/>
      <c r="M10" s="135"/>
      <c r="N10" s="135"/>
      <c r="O10" s="136"/>
      <c r="P10" s="26"/>
      <c r="Q10" s="26"/>
      <c r="R10" s="26"/>
      <c r="S10" s="26"/>
    </row>
    <row r="11" spans="1:19" ht="16.5" customHeight="1" x14ac:dyDescent="0.25">
      <c r="A11" s="128" t="s">
        <v>11</v>
      </c>
      <c r="B11" s="129" t="s">
        <v>53</v>
      </c>
      <c r="C11" s="129" t="s">
        <v>54</v>
      </c>
      <c r="D11" s="129" t="s">
        <v>55</v>
      </c>
      <c r="E11" s="129" t="s">
        <v>15</v>
      </c>
      <c r="F11" s="129" t="s">
        <v>10</v>
      </c>
      <c r="G11" s="129" t="s">
        <v>28</v>
      </c>
      <c r="H11" s="130" t="s">
        <v>1</v>
      </c>
      <c r="I11" s="131" t="s">
        <v>102</v>
      </c>
      <c r="J11" s="131"/>
      <c r="K11" s="131"/>
      <c r="L11" s="131" t="s">
        <v>103</v>
      </c>
      <c r="M11" s="131"/>
      <c r="N11" s="131"/>
      <c r="O11" s="132" t="s">
        <v>2</v>
      </c>
    </row>
    <row r="12" spans="1:19" x14ac:dyDescent="0.25">
      <c r="A12" s="128"/>
      <c r="B12" s="129"/>
      <c r="C12" s="129"/>
      <c r="D12" s="129"/>
      <c r="E12" s="129"/>
      <c r="F12" s="129"/>
      <c r="G12" s="129"/>
      <c r="H12" s="130"/>
      <c r="I12" s="131" t="s">
        <v>12</v>
      </c>
      <c r="J12" s="133" t="s">
        <v>80</v>
      </c>
      <c r="K12" s="133"/>
      <c r="L12" s="131" t="s">
        <v>12</v>
      </c>
      <c r="M12" s="133" t="s">
        <v>80</v>
      </c>
      <c r="N12" s="133"/>
      <c r="O12" s="132"/>
    </row>
    <row r="13" spans="1:19" x14ac:dyDescent="0.25">
      <c r="A13" s="128"/>
      <c r="B13" s="129"/>
      <c r="C13" s="129"/>
      <c r="D13" s="129"/>
      <c r="E13" s="129"/>
      <c r="F13" s="129"/>
      <c r="G13" s="129"/>
      <c r="H13" s="130"/>
      <c r="I13" s="131"/>
      <c r="J13" s="29" t="s">
        <v>3</v>
      </c>
      <c r="K13" s="29" t="s">
        <v>4</v>
      </c>
      <c r="L13" s="131"/>
      <c r="M13" s="29" t="s">
        <v>3</v>
      </c>
      <c r="N13" s="29" t="s">
        <v>4</v>
      </c>
      <c r="O13" s="132"/>
    </row>
    <row r="14" spans="1:19" s="2" customFormat="1" x14ac:dyDescent="0.25">
      <c r="A14" s="30">
        <v>1</v>
      </c>
      <c r="B14" s="30">
        <v>2</v>
      </c>
      <c r="C14" s="30">
        <v>3</v>
      </c>
      <c r="D14" s="30">
        <v>4</v>
      </c>
      <c r="E14" s="30">
        <v>5</v>
      </c>
      <c r="F14" s="30">
        <v>6</v>
      </c>
      <c r="G14" s="30">
        <v>7</v>
      </c>
      <c r="H14" s="30">
        <v>8</v>
      </c>
      <c r="I14" s="30">
        <v>9</v>
      </c>
      <c r="J14" s="30">
        <v>10</v>
      </c>
      <c r="K14" s="30">
        <v>11</v>
      </c>
      <c r="L14" s="30">
        <v>12</v>
      </c>
      <c r="M14" s="30">
        <v>13</v>
      </c>
      <c r="N14" s="30">
        <v>14</v>
      </c>
      <c r="O14" s="30">
        <v>15</v>
      </c>
    </row>
    <row r="15" spans="1:19" s="2" customFormat="1" ht="47.25" x14ac:dyDescent="0.25">
      <c r="A15" s="86" t="str">
        <f>IF(TRIM(H15)&lt;&gt;"",COUNTA(H$15:$H15)&amp;"","")</f>
        <v>1</v>
      </c>
      <c r="B15" s="77"/>
      <c r="C15" s="77"/>
      <c r="D15" s="77"/>
      <c r="E15" s="78" t="s">
        <v>82</v>
      </c>
      <c r="F15" s="79" t="s">
        <v>19</v>
      </c>
      <c r="G15" s="79"/>
      <c r="H15" s="80">
        <v>1</v>
      </c>
      <c r="I15" s="81">
        <f>J15+K15</f>
        <v>0</v>
      </c>
      <c r="J15" s="80"/>
      <c r="K15" s="82"/>
      <c r="L15" s="83">
        <f>M15+N15</f>
        <v>0</v>
      </c>
      <c r="M15" s="77">
        <f>J15*H15</f>
        <v>0</v>
      </c>
      <c r="N15" s="84">
        <f>K15*H15</f>
        <v>0</v>
      </c>
      <c r="O15" s="85" t="s">
        <v>81</v>
      </c>
    </row>
    <row r="16" spans="1:19" s="3" customFormat="1" ht="31.5" x14ac:dyDescent="0.25">
      <c r="A16" s="90">
        <f>A15+1</f>
        <v>2</v>
      </c>
      <c r="B16" s="33"/>
      <c r="C16" s="33"/>
      <c r="D16" s="33"/>
      <c r="E16" s="63" t="s">
        <v>18</v>
      </c>
      <c r="F16" s="32"/>
      <c r="G16" s="32"/>
      <c r="H16" s="33"/>
      <c r="I16" s="34">
        <f t="shared" ref="I16:I32" si="0">J16+K16</f>
        <v>0</v>
      </c>
      <c r="J16" s="66"/>
      <c r="K16" s="65"/>
      <c r="L16" s="33">
        <f t="shared" ref="L16:L32" si="1">M16+N16</f>
        <v>0</v>
      </c>
      <c r="M16" s="31">
        <f t="shared" ref="M16:M32" si="2">J16*H16</f>
        <v>0</v>
      </c>
      <c r="N16" s="64">
        <f t="shared" ref="N16:N32" si="3">K16*H16</f>
        <v>0</v>
      </c>
      <c r="O16" s="32"/>
      <c r="R16" s="3" t="s">
        <v>54</v>
      </c>
    </row>
    <row r="17" spans="1:18" s="27" customFormat="1" x14ac:dyDescent="0.25">
      <c r="A17" s="92">
        <f t="shared" ref="A17:A32" si="4">A16+1</f>
        <v>3</v>
      </c>
      <c r="B17" s="35">
        <v>4</v>
      </c>
      <c r="C17" s="35"/>
      <c r="D17" s="36" t="s">
        <v>78</v>
      </c>
      <c r="E17" s="37" t="s">
        <v>60</v>
      </c>
      <c r="F17" s="38" t="s">
        <v>13</v>
      </c>
      <c r="G17" s="38"/>
      <c r="H17" s="39">
        <v>146</v>
      </c>
      <c r="I17" s="71">
        <f t="shared" si="0"/>
        <v>0</v>
      </c>
      <c r="J17" s="39"/>
      <c r="K17" s="47"/>
      <c r="L17" s="72">
        <f t="shared" si="1"/>
        <v>0</v>
      </c>
      <c r="M17" s="73">
        <f t="shared" si="2"/>
        <v>0</v>
      </c>
      <c r="N17" s="74">
        <f t="shared" si="3"/>
        <v>0</v>
      </c>
      <c r="O17" s="40" t="s">
        <v>104</v>
      </c>
      <c r="P17" s="27" t="s">
        <v>20</v>
      </c>
      <c r="Q17" s="28" t="s">
        <v>30</v>
      </c>
      <c r="R17" s="27" t="s">
        <v>75</v>
      </c>
    </row>
    <row r="18" spans="1:18" x14ac:dyDescent="0.25">
      <c r="A18" s="91">
        <f t="shared" si="4"/>
        <v>4</v>
      </c>
      <c r="B18" s="41"/>
      <c r="C18" s="41"/>
      <c r="D18" s="41"/>
      <c r="E18" s="42" t="s">
        <v>74</v>
      </c>
      <c r="F18" s="43" t="s">
        <v>17</v>
      </c>
      <c r="G18" s="43">
        <v>1.03</v>
      </c>
      <c r="H18" s="44">
        <f>расчет!K2*G18</f>
        <v>4.84</v>
      </c>
      <c r="I18" s="67"/>
      <c r="J18" s="51"/>
      <c r="K18" s="44"/>
      <c r="L18" s="68"/>
      <c r="M18" s="69"/>
      <c r="N18" s="70"/>
      <c r="O18" s="45" t="s">
        <v>104</v>
      </c>
      <c r="P18" s="3"/>
      <c r="Q18" s="4"/>
    </row>
    <row r="19" spans="1:18" s="27" customFormat="1" ht="31.5" x14ac:dyDescent="0.25">
      <c r="A19" s="92">
        <f t="shared" si="4"/>
        <v>5</v>
      </c>
      <c r="B19" s="35">
        <v>4</v>
      </c>
      <c r="C19" s="35"/>
      <c r="D19" s="36" t="s">
        <v>78</v>
      </c>
      <c r="E19" s="37" t="s">
        <v>61</v>
      </c>
      <c r="F19" s="46" t="s">
        <v>13</v>
      </c>
      <c r="G19" s="46"/>
      <c r="H19" s="47">
        <f>H17</f>
        <v>146</v>
      </c>
      <c r="I19" s="71">
        <f t="shared" si="0"/>
        <v>0</v>
      </c>
      <c r="J19" s="39"/>
      <c r="K19" s="47"/>
      <c r="L19" s="72">
        <f t="shared" si="1"/>
        <v>0</v>
      </c>
      <c r="M19" s="73">
        <f t="shared" si="2"/>
        <v>0</v>
      </c>
      <c r="N19" s="74">
        <f t="shared" si="3"/>
        <v>0</v>
      </c>
      <c r="O19" s="40" t="s">
        <v>106</v>
      </c>
      <c r="P19" s="27" t="s">
        <v>20</v>
      </c>
      <c r="Q19" s="28" t="s">
        <v>30</v>
      </c>
      <c r="R19" s="27" t="s">
        <v>76</v>
      </c>
    </row>
    <row r="20" spans="1:18" s="27" customFormat="1" ht="31.5" x14ac:dyDescent="0.25">
      <c r="A20" s="92">
        <f t="shared" si="4"/>
        <v>6</v>
      </c>
      <c r="B20" s="35">
        <v>5</v>
      </c>
      <c r="C20" s="35"/>
      <c r="D20" s="36" t="s">
        <v>78</v>
      </c>
      <c r="E20" s="37" t="s">
        <v>62</v>
      </c>
      <c r="F20" s="38" t="s">
        <v>13</v>
      </c>
      <c r="G20" s="38"/>
      <c r="H20" s="39">
        <v>485</v>
      </c>
      <c r="I20" s="71">
        <f t="shared" si="0"/>
        <v>0</v>
      </c>
      <c r="J20" s="39"/>
      <c r="K20" s="47"/>
      <c r="L20" s="72">
        <f t="shared" si="1"/>
        <v>0</v>
      </c>
      <c r="M20" s="73">
        <f t="shared" si="2"/>
        <v>0</v>
      </c>
      <c r="N20" s="74">
        <f t="shared" si="3"/>
        <v>0</v>
      </c>
      <c r="O20" s="167" t="s">
        <v>104</v>
      </c>
      <c r="P20" s="27" t="s">
        <v>21</v>
      </c>
      <c r="Q20" s="28" t="s">
        <v>30</v>
      </c>
      <c r="R20" s="27" t="s">
        <v>75</v>
      </c>
    </row>
    <row r="21" spans="1:18" x14ac:dyDescent="0.25">
      <c r="A21" s="91">
        <f t="shared" si="4"/>
        <v>7</v>
      </c>
      <c r="B21" s="48"/>
      <c r="C21" s="48"/>
      <c r="D21" s="48"/>
      <c r="E21" s="42" t="s">
        <v>74</v>
      </c>
      <c r="F21" s="43" t="s">
        <v>17</v>
      </c>
      <c r="G21" s="43">
        <v>1.03</v>
      </c>
      <c r="H21" s="44">
        <f>расчет!K3*G21</f>
        <v>1.96</v>
      </c>
      <c r="I21" s="67">
        <f t="shared" si="0"/>
        <v>0</v>
      </c>
      <c r="J21" s="51"/>
      <c r="K21" s="44"/>
      <c r="L21" s="68">
        <f t="shared" si="1"/>
        <v>0</v>
      </c>
      <c r="M21" s="69">
        <f t="shared" si="2"/>
        <v>0</v>
      </c>
      <c r="N21" s="70">
        <f t="shared" si="3"/>
        <v>0</v>
      </c>
      <c r="O21" s="168" t="s">
        <v>104</v>
      </c>
      <c r="P21" s="3"/>
      <c r="Q21" s="4"/>
    </row>
    <row r="22" spans="1:18" x14ac:dyDescent="0.25">
      <c r="A22" s="91">
        <f t="shared" si="4"/>
        <v>8</v>
      </c>
      <c r="B22" s="48"/>
      <c r="C22" s="48"/>
      <c r="D22" s="48"/>
      <c r="E22" s="42" t="s">
        <v>73</v>
      </c>
      <c r="F22" s="43" t="s">
        <v>17</v>
      </c>
      <c r="G22" s="43">
        <v>1.03</v>
      </c>
      <c r="H22" s="44">
        <f>расчет!K4*G22</f>
        <v>5.18</v>
      </c>
      <c r="I22" s="67">
        <f t="shared" si="0"/>
        <v>0</v>
      </c>
      <c r="J22" s="51"/>
      <c r="K22" s="44"/>
      <c r="L22" s="68">
        <f t="shared" si="1"/>
        <v>0</v>
      </c>
      <c r="M22" s="69">
        <f t="shared" si="2"/>
        <v>0</v>
      </c>
      <c r="N22" s="70">
        <f t="shared" si="3"/>
        <v>0</v>
      </c>
      <c r="O22" s="168" t="s">
        <v>104</v>
      </c>
      <c r="P22" s="3"/>
      <c r="Q22" s="4"/>
    </row>
    <row r="23" spans="1:18" s="27" customFormat="1" ht="31.5" x14ac:dyDescent="0.25">
      <c r="A23" s="92">
        <f t="shared" si="4"/>
        <v>9</v>
      </c>
      <c r="B23" s="49" t="s">
        <v>70</v>
      </c>
      <c r="C23" s="49"/>
      <c r="D23" s="36" t="s">
        <v>78</v>
      </c>
      <c r="E23" s="37" t="s">
        <v>63</v>
      </c>
      <c r="F23" s="46" t="s">
        <v>13</v>
      </c>
      <c r="G23" s="46"/>
      <c r="H23" s="47">
        <f>H20</f>
        <v>485</v>
      </c>
      <c r="I23" s="71">
        <f t="shared" si="0"/>
        <v>0</v>
      </c>
      <c r="J23" s="39"/>
      <c r="K23" s="47"/>
      <c r="L23" s="72">
        <f t="shared" si="1"/>
        <v>0</v>
      </c>
      <c r="M23" s="73">
        <f t="shared" si="2"/>
        <v>0</v>
      </c>
      <c r="N23" s="74">
        <f t="shared" si="3"/>
        <v>0</v>
      </c>
      <c r="O23" s="40" t="s">
        <v>106</v>
      </c>
      <c r="P23" s="27" t="s">
        <v>21</v>
      </c>
      <c r="Q23" s="28" t="s">
        <v>30</v>
      </c>
      <c r="R23" s="27" t="s">
        <v>76</v>
      </c>
    </row>
    <row r="24" spans="1:18" s="27" customFormat="1" x14ac:dyDescent="0.25">
      <c r="A24" s="92">
        <f t="shared" si="4"/>
        <v>10</v>
      </c>
      <c r="B24" s="49" t="s">
        <v>59</v>
      </c>
      <c r="C24" s="49"/>
      <c r="D24" s="36" t="s">
        <v>78</v>
      </c>
      <c r="E24" s="37" t="s">
        <v>64</v>
      </c>
      <c r="F24" s="38" t="s">
        <v>13</v>
      </c>
      <c r="G24" s="38"/>
      <c r="H24" s="39">
        <v>48</v>
      </c>
      <c r="I24" s="71">
        <f t="shared" si="0"/>
        <v>0</v>
      </c>
      <c r="J24" s="39"/>
      <c r="K24" s="47"/>
      <c r="L24" s="72">
        <f t="shared" si="1"/>
        <v>0</v>
      </c>
      <c r="M24" s="73">
        <f t="shared" si="2"/>
        <v>0</v>
      </c>
      <c r="N24" s="74">
        <f t="shared" si="3"/>
        <v>0</v>
      </c>
      <c r="O24" s="167" t="s">
        <v>104</v>
      </c>
      <c r="P24" s="27" t="s">
        <v>22</v>
      </c>
      <c r="Q24" s="28" t="s">
        <v>30</v>
      </c>
      <c r="R24" s="27" t="s">
        <v>75</v>
      </c>
    </row>
    <row r="25" spans="1:18" x14ac:dyDescent="0.25">
      <c r="A25" s="91">
        <f t="shared" si="4"/>
        <v>11</v>
      </c>
      <c r="B25" s="48"/>
      <c r="C25" s="48"/>
      <c r="D25" s="48"/>
      <c r="E25" s="42" t="s">
        <v>73</v>
      </c>
      <c r="F25" s="43" t="s">
        <v>17</v>
      </c>
      <c r="G25" s="43">
        <v>1.03</v>
      </c>
      <c r="H25" s="44">
        <f>(расчет!K5+расчет!K6)*G25</f>
        <v>4.93</v>
      </c>
      <c r="I25" s="67">
        <f t="shared" si="0"/>
        <v>0</v>
      </c>
      <c r="J25" s="51"/>
      <c r="K25" s="44"/>
      <c r="L25" s="68">
        <f t="shared" si="1"/>
        <v>0</v>
      </c>
      <c r="M25" s="69">
        <f t="shared" si="2"/>
        <v>0</v>
      </c>
      <c r="N25" s="70">
        <f t="shared" si="3"/>
        <v>0</v>
      </c>
      <c r="O25" s="168" t="s">
        <v>104</v>
      </c>
      <c r="P25" s="3"/>
      <c r="Q25" s="4"/>
    </row>
    <row r="26" spans="1:18" s="27" customFormat="1" ht="31.5" x14ac:dyDescent="0.25">
      <c r="A26" s="92">
        <f t="shared" si="4"/>
        <v>12</v>
      </c>
      <c r="B26" s="50">
        <v>9</v>
      </c>
      <c r="C26" s="50"/>
      <c r="D26" s="36" t="s">
        <v>78</v>
      </c>
      <c r="E26" s="37" t="s">
        <v>65</v>
      </c>
      <c r="F26" s="38" t="s">
        <v>13</v>
      </c>
      <c r="G26" s="38"/>
      <c r="H26" s="39">
        <f>H24</f>
        <v>48</v>
      </c>
      <c r="I26" s="71">
        <f t="shared" si="0"/>
        <v>0</v>
      </c>
      <c r="J26" s="39"/>
      <c r="K26" s="47"/>
      <c r="L26" s="72">
        <f t="shared" si="1"/>
        <v>0</v>
      </c>
      <c r="M26" s="73">
        <f t="shared" si="2"/>
        <v>0</v>
      </c>
      <c r="N26" s="74">
        <f t="shared" si="3"/>
        <v>0</v>
      </c>
      <c r="O26" s="40" t="s">
        <v>106</v>
      </c>
      <c r="P26" s="27" t="s">
        <v>22</v>
      </c>
      <c r="Q26" s="28" t="s">
        <v>30</v>
      </c>
      <c r="R26" s="27" t="s">
        <v>76</v>
      </c>
    </row>
    <row r="27" spans="1:18" s="27" customFormat="1" ht="31.5" x14ac:dyDescent="0.25">
      <c r="A27" s="92">
        <f t="shared" si="4"/>
        <v>13</v>
      </c>
      <c r="B27" s="49" t="s">
        <v>72</v>
      </c>
      <c r="C27" s="49"/>
      <c r="D27" s="36" t="s">
        <v>79</v>
      </c>
      <c r="E27" s="37" t="s">
        <v>66</v>
      </c>
      <c r="F27" s="38" t="s">
        <v>13</v>
      </c>
      <c r="G27" s="38"/>
      <c r="H27" s="39">
        <v>3</v>
      </c>
      <c r="I27" s="71">
        <f t="shared" si="0"/>
        <v>0</v>
      </c>
      <c r="J27" s="39"/>
      <c r="K27" s="47"/>
      <c r="L27" s="72">
        <f t="shared" si="1"/>
        <v>0</v>
      </c>
      <c r="M27" s="73">
        <f t="shared" si="2"/>
        <v>0</v>
      </c>
      <c r="N27" s="74">
        <f t="shared" si="3"/>
        <v>0</v>
      </c>
      <c r="O27" s="167" t="s">
        <v>104</v>
      </c>
      <c r="P27" s="27" t="s">
        <v>23</v>
      </c>
      <c r="Q27" s="28" t="s">
        <v>30</v>
      </c>
      <c r="R27" s="27" t="s">
        <v>75</v>
      </c>
    </row>
    <row r="28" spans="1:18" x14ac:dyDescent="0.25">
      <c r="A28" s="91">
        <f t="shared" si="4"/>
        <v>14</v>
      </c>
      <c r="B28" s="48"/>
      <c r="C28" s="48"/>
      <c r="D28" s="48"/>
      <c r="E28" s="42" t="s">
        <v>73</v>
      </c>
      <c r="F28" s="43" t="s">
        <v>17</v>
      </c>
      <c r="G28" s="43">
        <v>1.03</v>
      </c>
      <c r="H28" s="44">
        <f>расчет!K7*G28</f>
        <v>0.89</v>
      </c>
      <c r="I28" s="67">
        <f t="shared" si="0"/>
        <v>0</v>
      </c>
      <c r="J28" s="51"/>
      <c r="K28" s="44"/>
      <c r="L28" s="68">
        <f t="shared" si="1"/>
        <v>0</v>
      </c>
      <c r="M28" s="69">
        <f t="shared" si="2"/>
        <v>0</v>
      </c>
      <c r="N28" s="70">
        <f t="shared" si="3"/>
        <v>0</v>
      </c>
      <c r="O28" s="168" t="s">
        <v>104</v>
      </c>
      <c r="P28" s="3"/>
      <c r="Q28" s="4"/>
    </row>
    <row r="29" spans="1:18" s="27" customFormat="1" ht="31.5" x14ac:dyDescent="0.25">
      <c r="A29" s="92">
        <f t="shared" si="4"/>
        <v>15</v>
      </c>
      <c r="B29" s="49" t="s">
        <v>72</v>
      </c>
      <c r="C29" s="49"/>
      <c r="D29" s="36" t="s">
        <v>79</v>
      </c>
      <c r="E29" s="37" t="s">
        <v>67</v>
      </c>
      <c r="F29" s="38" t="s">
        <v>13</v>
      </c>
      <c r="G29" s="38"/>
      <c r="H29" s="39">
        <f>H27</f>
        <v>3</v>
      </c>
      <c r="I29" s="71">
        <f t="shared" si="0"/>
        <v>0</v>
      </c>
      <c r="J29" s="39"/>
      <c r="K29" s="47"/>
      <c r="L29" s="72">
        <f t="shared" si="1"/>
        <v>0</v>
      </c>
      <c r="M29" s="73">
        <f t="shared" si="2"/>
        <v>0</v>
      </c>
      <c r="N29" s="74">
        <f t="shared" si="3"/>
        <v>0</v>
      </c>
      <c r="O29" s="40" t="s">
        <v>105</v>
      </c>
      <c r="P29" s="27" t="s">
        <v>23</v>
      </c>
      <c r="Q29" s="28" t="s">
        <v>30</v>
      </c>
      <c r="R29" s="27" t="s">
        <v>76</v>
      </c>
    </row>
    <row r="30" spans="1:18" s="27" customFormat="1" x14ac:dyDescent="0.25">
      <c r="A30" s="92">
        <f t="shared" si="4"/>
        <v>16</v>
      </c>
      <c r="B30" s="49" t="s">
        <v>71</v>
      </c>
      <c r="C30" s="49"/>
      <c r="D30" s="36" t="s">
        <v>79</v>
      </c>
      <c r="E30" s="37" t="s">
        <v>68</v>
      </c>
      <c r="F30" s="38" t="s">
        <v>13</v>
      </c>
      <c r="G30" s="38"/>
      <c r="H30" s="39">
        <v>47</v>
      </c>
      <c r="I30" s="71">
        <f t="shared" si="0"/>
        <v>0</v>
      </c>
      <c r="J30" s="39"/>
      <c r="K30" s="47"/>
      <c r="L30" s="72">
        <f t="shared" si="1"/>
        <v>0</v>
      </c>
      <c r="M30" s="73">
        <f t="shared" si="2"/>
        <v>0</v>
      </c>
      <c r="N30" s="74">
        <f t="shared" si="3"/>
        <v>0</v>
      </c>
      <c r="O30" s="167" t="s">
        <v>104</v>
      </c>
      <c r="P30" s="27" t="s">
        <v>24</v>
      </c>
      <c r="Q30" s="28" t="s">
        <v>30</v>
      </c>
      <c r="R30" s="27" t="s">
        <v>75</v>
      </c>
    </row>
    <row r="31" spans="1:18" x14ac:dyDescent="0.25">
      <c r="A31" s="91">
        <f t="shared" si="4"/>
        <v>17</v>
      </c>
      <c r="B31" s="48"/>
      <c r="C31" s="48"/>
      <c r="D31" s="48"/>
      <c r="E31" s="42" t="s">
        <v>73</v>
      </c>
      <c r="F31" s="43" t="s">
        <v>17</v>
      </c>
      <c r="G31" s="43">
        <v>1.03</v>
      </c>
      <c r="H31" s="44">
        <f>SUM(расчет!K8:K15)*G31</f>
        <v>1.93</v>
      </c>
      <c r="I31" s="67">
        <f t="shared" si="0"/>
        <v>0</v>
      </c>
      <c r="J31" s="51"/>
      <c r="K31" s="44"/>
      <c r="L31" s="68">
        <f t="shared" si="1"/>
        <v>0</v>
      </c>
      <c r="M31" s="69">
        <f t="shared" si="2"/>
        <v>0</v>
      </c>
      <c r="N31" s="70">
        <f t="shared" si="3"/>
        <v>0</v>
      </c>
      <c r="O31" s="168" t="s">
        <v>104</v>
      </c>
      <c r="P31" s="3"/>
      <c r="Q31" s="4"/>
    </row>
    <row r="32" spans="1:18" s="27" customFormat="1" ht="31.5" x14ac:dyDescent="0.25">
      <c r="A32" s="92">
        <f t="shared" si="4"/>
        <v>18</v>
      </c>
      <c r="B32" s="49" t="s">
        <v>71</v>
      </c>
      <c r="C32" s="49"/>
      <c r="D32" s="36" t="s">
        <v>79</v>
      </c>
      <c r="E32" s="37" t="s">
        <v>69</v>
      </c>
      <c r="F32" s="38" t="s">
        <v>13</v>
      </c>
      <c r="G32" s="38"/>
      <c r="H32" s="39">
        <f>H30</f>
        <v>47</v>
      </c>
      <c r="I32" s="71">
        <f t="shared" si="0"/>
        <v>0</v>
      </c>
      <c r="J32" s="39"/>
      <c r="K32" s="47"/>
      <c r="L32" s="72">
        <f t="shared" si="1"/>
        <v>0</v>
      </c>
      <c r="M32" s="73">
        <f t="shared" si="2"/>
        <v>0</v>
      </c>
      <c r="N32" s="74">
        <f t="shared" si="3"/>
        <v>0</v>
      </c>
      <c r="O32" s="40" t="s">
        <v>105</v>
      </c>
      <c r="P32" s="27" t="s">
        <v>24</v>
      </c>
      <c r="Q32" s="28" t="s">
        <v>30</v>
      </c>
      <c r="R32" s="27" t="s">
        <v>76</v>
      </c>
    </row>
    <row r="33" spans="1:15" x14ac:dyDescent="0.25">
      <c r="A33" s="87"/>
      <c r="B33" s="52"/>
      <c r="C33" s="52"/>
      <c r="D33" s="52"/>
      <c r="E33" s="53"/>
      <c r="F33" s="53"/>
      <c r="G33" s="53"/>
      <c r="H33" s="54"/>
      <c r="I33" s="54"/>
      <c r="J33" s="54"/>
      <c r="K33" s="54"/>
      <c r="L33" s="55">
        <f>SUM(L15:L32)</f>
        <v>0</v>
      </c>
      <c r="M33" s="75">
        <f>SUM(M15:M32)</f>
        <v>0</v>
      </c>
      <c r="N33" s="76">
        <f>SUM(N16:N32)</f>
        <v>0</v>
      </c>
      <c r="O33" s="56"/>
    </row>
    <row r="34" spans="1:15" s="3" customFormat="1" ht="15.75" customHeight="1" x14ac:dyDescent="0.25">
      <c r="A34" s="139" t="s">
        <v>85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1"/>
      <c r="L34" s="148">
        <f>L33</f>
        <v>0</v>
      </c>
      <c r="M34" s="149"/>
      <c r="N34" s="150"/>
      <c r="O34" s="93"/>
    </row>
    <row r="35" spans="1:15" s="95" customFormat="1" ht="15.75" customHeight="1" x14ac:dyDescent="0.25">
      <c r="A35" s="142" t="s">
        <v>84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4"/>
      <c r="L35" s="115">
        <f>L34*0.22</f>
        <v>0</v>
      </c>
      <c r="M35" s="116"/>
      <c r="N35" s="117"/>
      <c r="O35" s="94"/>
    </row>
    <row r="36" spans="1:15" s="97" customFormat="1" ht="18.75" x14ac:dyDescent="0.25">
      <c r="A36" s="145" t="s">
        <v>86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7"/>
      <c r="L36" s="118">
        <f>L34+L35</f>
        <v>0</v>
      </c>
      <c r="M36" s="119"/>
      <c r="N36" s="120"/>
      <c r="O36" s="96"/>
    </row>
    <row r="37" spans="1:15" x14ac:dyDescent="0.25">
      <c r="A37" s="151" t="s">
        <v>16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</row>
    <row r="38" spans="1:15" x14ac:dyDescent="0.25">
      <c r="A38" s="152" t="s">
        <v>87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</row>
    <row r="39" spans="1:15" x14ac:dyDescent="0.25">
      <c r="A39" s="124" t="s">
        <v>88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</row>
    <row r="40" spans="1:15" x14ac:dyDescent="0.25">
      <c r="A40" s="124" t="s">
        <v>89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</row>
    <row r="41" spans="1:15" x14ac:dyDescent="0.25">
      <c r="A41" s="124" t="s">
        <v>90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</row>
    <row r="42" spans="1:15" x14ac:dyDescent="0.25">
      <c r="A42" s="124" t="s">
        <v>91</v>
      </c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</row>
    <row r="43" spans="1:15" ht="16.5" thickBot="1" x14ac:dyDescent="0.3">
      <c r="A43" s="88"/>
      <c r="B43" s="57"/>
      <c r="C43" s="57"/>
      <c r="D43" s="57"/>
      <c r="E43" s="57"/>
      <c r="F43" s="57"/>
      <c r="G43" s="57"/>
      <c r="H43" s="58"/>
      <c r="I43" s="57"/>
      <c r="J43" s="57"/>
      <c r="K43" s="57"/>
      <c r="L43" s="57"/>
      <c r="M43" s="57"/>
      <c r="N43" s="57"/>
      <c r="O43" s="57"/>
    </row>
    <row r="44" spans="1:15" x14ac:dyDescent="0.25">
      <c r="D44" s="121" t="s">
        <v>92</v>
      </c>
      <c r="E44" s="122"/>
      <c r="F44" s="122"/>
      <c r="G44" s="122"/>
      <c r="H44" s="98"/>
      <c r="I44" s="122" t="s">
        <v>93</v>
      </c>
      <c r="J44" s="122"/>
      <c r="K44" s="122"/>
      <c r="L44" s="122"/>
      <c r="M44" s="123"/>
    </row>
    <row r="45" spans="1:15" x14ac:dyDescent="0.25">
      <c r="D45" s="101" t="s">
        <v>94</v>
      </c>
      <c r="E45" s="102"/>
      <c r="F45" s="102"/>
      <c r="G45" s="102"/>
      <c r="H45" s="99"/>
      <c r="I45" s="103" t="s">
        <v>9</v>
      </c>
      <c r="J45" s="103"/>
      <c r="K45" s="103"/>
      <c r="L45" s="103"/>
      <c r="M45" s="104"/>
    </row>
    <row r="46" spans="1:15" x14ac:dyDescent="0.25">
      <c r="D46" s="101" t="s">
        <v>99</v>
      </c>
      <c r="E46" s="102"/>
      <c r="F46" s="102"/>
      <c r="G46" s="102"/>
      <c r="H46" s="99"/>
      <c r="I46" s="103" t="s">
        <v>9</v>
      </c>
      <c r="J46" s="103"/>
      <c r="K46" s="103"/>
      <c r="L46" s="103"/>
      <c r="M46" s="104"/>
    </row>
    <row r="47" spans="1:15" x14ac:dyDescent="0.25">
      <c r="D47" s="101" t="s">
        <v>5</v>
      </c>
      <c r="E47" s="102"/>
      <c r="F47" s="102"/>
      <c r="G47" s="102"/>
      <c r="H47" s="99"/>
      <c r="I47" s="103" t="s">
        <v>6</v>
      </c>
      <c r="J47" s="103"/>
      <c r="K47" s="103"/>
      <c r="L47" s="103"/>
      <c r="M47" s="104"/>
    </row>
    <row r="48" spans="1:15" x14ac:dyDescent="0.25">
      <c r="D48" s="101" t="s">
        <v>7</v>
      </c>
      <c r="E48" s="102"/>
      <c r="F48" s="102"/>
      <c r="G48" s="102"/>
      <c r="H48" s="99"/>
      <c r="I48" s="103" t="s">
        <v>6</v>
      </c>
      <c r="J48" s="103"/>
      <c r="K48" s="103"/>
      <c r="L48" s="103"/>
      <c r="M48" s="104"/>
    </row>
    <row r="49" spans="4:13" x14ac:dyDescent="0.25">
      <c r="D49" s="109" t="s">
        <v>56</v>
      </c>
      <c r="E49" s="110"/>
      <c r="F49" s="110"/>
      <c r="G49" s="111"/>
      <c r="H49" s="99"/>
      <c r="I49" s="112" t="s">
        <v>100</v>
      </c>
      <c r="J49" s="113"/>
      <c r="K49" s="113"/>
      <c r="L49" s="113"/>
      <c r="M49" s="114"/>
    </row>
    <row r="50" spans="4:13" x14ac:dyDescent="0.25">
      <c r="D50" s="101" t="s">
        <v>101</v>
      </c>
      <c r="E50" s="102"/>
      <c r="F50" s="102"/>
      <c r="G50" s="102"/>
      <c r="H50" s="99"/>
      <c r="I50" s="103" t="s">
        <v>57</v>
      </c>
      <c r="J50" s="103"/>
      <c r="K50" s="103"/>
      <c r="L50" s="103"/>
      <c r="M50" s="104"/>
    </row>
    <row r="51" spans="4:13" x14ac:dyDescent="0.25">
      <c r="D51" s="101" t="s">
        <v>8</v>
      </c>
      <c r="E51" s="102"/>
      <c r="F51" s="102"/>
      <c r="G51" s="102"/>
      <c r="H51" s="99"/>
      <c r="I51" s="103" t="s">
        <v>9</v>
      </c>
      <c r="J51" s="103"/>
      <c r="K51" s="103"/>
      <c r="L51" s="103"/>
      <c r="M51" s="104"/>
    </row>
    <row r="52" spans="4:13" x14ac:dyDescent="0.25">
      <c r="D52" s="101" t="s">
        <v>95</v>
      </c>
      <c r="E52" s="102"/>
      <c r="F52" s="102"/>
      <c r="G52" s="102"/>
      <c r="H52" s="99"/>
      <c r="I52" s="103" t="s">
        <v>96</v>
      </c>
      <c r="J52" s="103"/>
      <c r="K52" s="103"/>
      <c r="L52" s="103"/>
      <c r="M52" s="104"/>
    </row>
    <row r="53" spans="4:13" x14ac:dyDescent="0.25">
      <c r="D53" s="101" t="s">
        <v>97</v>
      </c>
      <c r="E53" s="102"/>
      <c r="F53" s="102"/>
      <c r="G53" s="102"/>
      <c r="H53" s="99"/>
      <c r="I53" s="103" t="s">
        <v>9</v>
      </c>
      <c r="J53" s="103"/>
      <c r="K53" s="103"/>
      <c r="L53" s="103"/>
      <c r="M53" s="104"/>
    </row>
    <row r="54" spans="4:13" ht="36.75" customHeight="1" thickBot="1" x14ac:dyDescent="0.3">
      <c r="D54" s="105" t="s">
        <v>58</v>
      </c>
      <c r="E54" s="106"/>
      <c r="F54" s="106"/>
      <c r="G54" s="106"/>
      <c r="H54" s="100"/>
      <c r="I54" s="107" t="s">
        <v>98</v>
      </c>
      <c r="J54" s="107"/>
      <c r="K54" s="107"/>
      <c r="L54" s="107"/>
      <c r="M54" s="108"/>
    </row>
  </sheetData>
  <mergeCells count="68">
    <mergeCell ref="A4:G9"/>
    <mergeCell ref="A10:G10"/>
    <mergeCell ref="H7:J7"/>
    <mergeCell ref="H8:J8"/>
    <mergeCell ref="H9:J9"/>
    <mergeCell ref="H4:J4"/>
    <mergeCell ref="H5:J5"/>
    <mergeCell ref="H6:J6"/>
    <mergeCell ref="A34:K34"/>
    <mergeCell ref="A35:K35"/>
    <mergeCell ref="A36:K36"/>
    <mergeCell ref="L34:N34"/>
    <mergeCell ref="B11:B13"/>
    <mergeCell ref="C11:C13"/>
    <mergeCell ref="D11:D13"/>
    <mergeCell ref="H10:J10"/>
    <mergeCell ref="K10:O10"/>
    <mergeCell ref="K5:O5"/>
    <mergeCell ref="K6:O6"/>
    <mergeCell ref="K7:O7"/>
    <mergeCell ref="K8:O8"/>
    <mergeCell ref="K9:O9"/>
    <mergeCell ref="A1:O1"/>
    <mergeCell ref="A2:O2"/>
    <mergeCell ref="A3:O3"/>
    <mergeCell ref="A11:A13"/>
    <mergeCell ref="E11:E13"/>
    <mergeCell ref="F11:F13"/>
    <mergeCell ref="H11:H13"/>
    <mergeCell ref="I11:K11"/>
    <mergeCell ref="L11:N11"/>
    <mergeCell ref="O11:O13"/>
    <mergeCell ref="I12:I13"/>
    <mergeCell ref="J12:K12"/>
    <mergeCell ref="L12:L13"/>
    <mergeCell ref="M12:N12"/>
    <mergeCell ref="G11:G13"/>
    <mergeCell ref="K4:O4"/>
    <mergeCell ref="L35:N35"/>
    <mergeCell ref="L36:N36"/>
    <mergeCell ref="D44:G44"/>
    <mergeCell ref="I44:M44"/>
    <mergeCell ref="D45:G45"/>
    <mergeCell ref="I45:M45"/>
    <mergeCell ref="A41:O41"/>
    <mergeCell ref="A42:O42"/>
    <mergeCell ref="A37:O37"/>
    <mergeCell ref="A38:O38"/>
    <mergeCell ref="A39:O39"/>
    <mergeCell ref="A40:O40"/>
    <mergeCell ref="D46:G46"/>
    <mergeCell ref="I46:M46"/>
    <mergeCell ref="D47:G47"/>
    <mergeCell ref="I47:M47"/>
    <mergeCell ref="D48:G48"/>
    <mergeCell ref="I48:M48"/>
    <mergeCell ref="D49:G49"/>
    <mergeCell ref="I49:M49"/>
    <mergeCell ref="D50:G50"/>
    <mergeCell ref="I50:M50"/>
    <mergeCell ref="D51:G51"/>
    <mergeCell ref="I51:M51"/>
    <mergeCell ref="D52:G52"/>
    <mergeCell ref="I52:M52"/>
    <mergeCell ref="D53:G53"/>
    <mergeCell ref="I53:M53"/>
    <mergeCell ref="D54:G54"/>
    <mergeCell ref="I54:M54"/>
  </mergeCells>
  <phoneticPr fontId="19" type="noConversion"/>
  <pageMargins left="0.17" right="0.17" top="0.47" bottom="0.45" header="0.22" footer="0.17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15CDA-F750-491F-8487-7086863E2DA7}">
  <dimension ref="D1:O17"/>
  <sheetViews>
    <sheetView topLeftCell="D1" zoomScale="115" zoomScaleNormal="115" workbookViewId="0">
      <selection activeCell="F3" sqref="F3:F15"/>
    </sheetView>
  </sheetViews>
  <sheetFormatPr defaultRowHeight="12.75" x14ac:dyDescent="0.2"/>
  <cols>
    <col min="1" max="3" width="9.140625" style="11"/>
    <col min="4" max="4" width="4.42578125" style="11" customWidth="1"/>
    <col min="5" max="5" width="12" style="11" customWidth="1"/>
    <col min="6" max="6" width="49" style="11" customWidth="1"/>
    <col min="7" max="7" width="15.5703125" style="11" customWidth="1"/>
    <col min="8" max="8" width="13.28515625" style="11" customWidth="1"/>
    <col min="9" max="9" width="11" style="11" customWidth="1"/>
    <col min="10" max="10" width="14.7109375" style="11" customWidth="1"/>
    <col min="11" max="11" width="12.7109375" style="11" customWidth="1"/>
    <col min="12" max="16384" width="9.140625" style="11"/>
  </cols>
  <sheetData>
    <row r="1" spans="4:15" x14ac:dyDescent="0.2">
      <c r="D1" s="5" t="s">
        <v>11</v>
      </c>
      <c r="E1" s="6" t="s">
        <v>77</v>
      </c>
      <c r="F1" s="6" t="s">
        <v>42</v>
      </c>
      <c r="G1" s="7" t="s">
        <v>36</v>
      </c>
      <c r="H1" s="7" t="s">
        <v>35</v>
      </c>
      <c r="I1" s="8" t="s">
        <v>25</v>
      </c>
      <c r="J1" s="8" t="s">
        <v>43</v>
      </c>
      <c r="K1" s="9" t="s">
        <v>44</v>
      </c>
      <c r="L1" s="10"/>
      <c r="M1" s="10"/>
      <c r="N1" s="10"/>
      <c r="O1" s="10"/>
    </row>
    <row r="2" spans="4:15" x14ac:dyDescent="0.2">
      <c r="D2" s="12">
        <v>1</v>
      </c>
      <c r="E2" s="13">
        <v>4</v>
      </c>
      <c r="F2" s="14" t="s">
        <v>26</v>
      </c>
      <c r="G2" s="14">
        <v>0.2</v>
      </c>
      <c r="H2" s="15">
        <v>0.05</v>
      </c>
      <c r="I2" s="15">
        <v>470.2</v>
      </c>
      <c r="J2" s="15">
        <f>G2*I2</f>
        <v>94.04</v>
      </c>
      <c r="K2" s="16">
        <f>Таблица1[[#This Row],[Площадь, м2]]*Таблица1[[#This Row],[Толщина, м]]</f>
        <v>4.7</v>
      </c>
      <c r="L2" s="15"/>
      <c r="M2" s="15"/>
      <c r="N2" s="15"/>
      <c r="O2" s="15"/>
    </row>
    <row r="3" spans="4:15" x14ac:dyDescent="0.2">
      <c r="D3" s="12">
        <v>2</v>
      </c>
      <c r="E3" s="13">
        <v>5</v>
      </c>
      <c r="F3" s="14" t="s">
        <v>27</v>
      </c>
      <c r="G3" s="14">
        <v>0.2</v>
      </c>
      <c r="H3" s="15">
        <v>0.05</v>
      </c>
      <c r="I3" s="15">
        <v>189.92</v>
      </c>
      <c r="J3" s="15">
        <f t="shared" ref="J3:J15" si="0">G3*I3</f>
        <v>37.979999999999997</v>
      </c>
      <c r="K3" s="16">
        <f>Таблица1[[#This Row],[Площадь, м2]]*Таблица1[[#This Row],[Толщина, м]]</f>
        <v>1.9</v>
      </c>
      <c r="L3" s="15"/>
      <c r="M3" s="15"/>
      <c r="N3" s="15"/>
      <c r="O3" s="15"/>
    </row>
    <row r="4" spans="4:15" x14ac:dyDescent="0.2">
      <c r="D4" s="12">
        <v>3</v>
      </c>
      <c r="E4" s="13">
        <v>5</v>
      </c>
      <c r="F4" s="14" t="s">
        <v>31</v>
      </c>
      <c r="G4" s="14">
        <v>1.9370000000000001</v>
      </c>
      <c r="H4" s="15">
        <v>0.08</v>
      </c>
      <c r="I4" s="15">
        <v>32.47</v>
      </c>
      <c r="J4" s="15">
        <f t="shared" si="0"/>
        <v>62.89</v>
      </c>
      <c r="K4" s="16">
        <f>Таблица1[[#This Row],[Площадь, м2]]*Таблица1[[#This Row],[Толщина, м]]</f>
        <v>5.03</v>
      </c>
      <c r="L4" s="15"/>
      <c r="M4" s="15"/>
      <c r="N4" s="15"/>
      <c r="O4" s="15"/>
    </row>
    <row r="5" spans="4:15" x14ac:dyDescent="0.2">
      <c r="D5" s="12">
        <v>4</v>
      </c>
      <c r="E5" s="13">
        <v>9</v>
      </c>
      <c r="F5" s="14" t="s">
        <v>32</v>
      </c>
      <c r="G5" s="14">
        <v>1.0860000000000001</v>
      </c>
      <c r="H5" s="15">
        <v>0.08</v>
      </c>
      <c r="I5" s="15">
        <v>22.13</v>
      </c>
      <c r="J5" s="15">
        <f t="shared" si="0"/>
        <v>24.03</v>
      </c>
      <c r="K5" s="16">
        <f>Таблица1[[#This Row],[Площадь, м2]]*Таблица1[[#This Row],[Толщина, м]]</f>
        <v>1.92</v>
      </c>
      <c r="L5" s="15"/>
      <c r="M5" s="15"/>
      <c r="N5" s="15"/>
      <c r="O5" s="15"/>
    </row>
    <row r="6" spans="4:15" x14ac:dyDescent="0.2">
      <c r="D6" s="12">
        <v>5</v>
      </c>
      <c r="E6" s="13">
        <v>9</v>
      </c>
      <c r="F6" s="14" t="s">
        <v>33</v>
      </c>
      <c r="G6" s="14">
        <v>2.2999999999999998</v>
      </c>
      <c r="H6" s="15">
        <v>0.08</v>
      </c>
      <c r="I6" s="15">
        <v>15.62</v>
      </c>
      <c r="J6" s="15">
        <f t="shared" si="0"/>
        <v>35.93</v>
      </c>
      <c r="K6" s="16">
        <f>Таблица1[[#This Row],[Площадь, м2]]*Таблица1[[#This Row],[Толщина, м]]</f>
        <v>2.87</v>
      </c>
      <c r="L6" s="15"/>
      <c r="M6" s="15"/>
      <c r="N6" s="15"/>
      <c r="O6" s="15"/>
    </row>
    <row r="7" spans="4:15" x14ac:dyDescent="0.2">
      <c r="D7" s="12">
        <v>6</v>
      </c>
      <c r="E7" s="13">
        <v>13</v>
      </c>
      <c r="F7" s="14" t="s">
        <v>34</v>
      </c>
      <c r="G7" s="14">
        <v>2.0579999999999998</v>
      </c>
      <c r="H7" s="15">
        <v>0.08</v>
      </c>
      <c r="I7" s="15">
        <v>5.24</v>
      </c>
      <c r="J7" s="15">
        <f t="shared" si="0"/>
        <v>10.78</v>
      </c>
      <c r="K7" s="16">
        <f>Таблица1[[#This Row],[Площадь, м2]]*Таблица1[[#This Row],[Толщина, м]]</f>
        <v>0.86</v>
      </c>
      <c r="L7" s="15"/>
      <c r="M7" s="15"/>
      <c r="N7" s="15"/>
      <c r="O7" s="15"/>
    </row>
    <row r="8" spans="4:15" x14ac:dyDescent="0.2">
      <c r="D8" s="12">
        <v>7</v>
      </c>
      <c r="E8" s="13">
        <v>11</v>
      </c>
      <c r="F8" s="14" t="s">
        <v>37</v>
      </c>
      <c r="G8" s="14">
        <v>0.5</v>
      </c>
      <c r="H8" s="15">
        <v>0.08</v>
      </c>
      <c r="I8" s="15">
        <v>3.3</v>
      </c>
      <c r="J8" s="15">
        <f t="shared" si="0"/>
        <v>1.65</v>
      </c>
      <c r="K8" s="16">
        <f>Таблица1[[#This Row],[Площадь, м2]]*Таблица1[[#This Row],[Толщина, м]]</f>
        <v>0.13</v>
      </c>
      <c r="L8" s="15"/>
      <c r="M8" s="15"/>
      <c r="N8" s="15"/>
      <c r="O8" s="15"/>
    </row>
    <row r="9" spans="4:15" x14ac:dyDescent="0.2">
      <c r="D9" s="12">
        <v>8</v>
      </c>
      <c r="E9" s="13">
        <v>11</v>
      </c>
      <c r="F9" s="14" t="s">
        <v>38</v>
      </c>
      <c r="G9" s="14">
        <v>1.05</v>
      </c>
      <c r="H9" s="15">
        <v>0.08</v>
      </c>
      <c r="I9" s="15">
        <v>3.3</v>
      </c>
      <c r="J9" s="15">
        <f t="shared" si="0"/>
        <v>3.47</v>
      </c>
      <c r="K9" s="16">
        <f>Таблица1[[#This Row],[Площадь, м2]]*Таблица1[[#This Row],[Толщина, м]]</f>
        <v>0.28000000000000003</v>
      </c>
      <c r="L9" s="15"/>
      <c r="M9" s="15"/>
      <c r="N9" s="15"/>
      <c r="O9" s="15"/>
    </row>
    <row r="10" spans="4:15" x14ac:dyDescent="0.2">
      <c r="D10" s="12">
        <v>9</v>
      </c>
      <c r="E10" s="13">
        <v>11</v>
      </c>
      <c r="F10" s="14" t="s">
        <v>39</v>
      </c>
      <c r="G10" s="14">
        <v>1</v>
      </c>
      <c r="H10" s="15">
        <v>0.08</v>
      </c>
      <c r="I10" s="15">
        <v>3.3</v>
      </c>
      <c r="J10" s="15">
        <f t="shared" si="0"/>
        <v>3.3</v>
      </c>
      <c r="K10" s="16">
        <f>Таблица1[[#This Row],[Площадь, м2]]*Таблица1[[#This Row],[Толщина, м]]</f>
        <v>0.26</v>
      </c>
      <c r="L10" s="15"/>
      <c r="M10" s="15"/>
      <c r="N10" s="15"/>
      <c r="O10" s="15"/>
    </row>
    <row r="11" spans="4:15" x14ac:dyDescent="0.2">
      <c r="D11" s="12">
        <v>10</v>
      </c>
      <c r="E11" s="13">
        <v>11</v>
      </c>
      <c r="F11" s="14" t="s">
        <v>39</v>
      </c>
      <c r="G11" s="14">
        <v>1</v>
      </c>
      <c r="H11" s="15">
        <v>0.08</v>
      </c>
      <c r="I11" s="15">
        <v>3.3</v>
      </c>
      <c r="J11" s="15">
        <f t="shared" si="0"/>
        <v>3.3</v>
      </c>
      <c r="K11" s="16">
        <f>Таблица1[[#This Row],[Площадь, м2]]*Таблица1[[#This Row],[Толщина, м]]</f>
        <v>0.26</v>
      </c>
      <c r="L11" s="15"/>
      <c r="M11" s="15"/>
      <c r="N11" s="15"/>
      <c r="O11" s="15"/>
    </row>
    <row r="12" spans="4:15" x14ac:dyDescent="0.2">
      <c r="D12" s="12">
        <v>11</v>
      </c>
      <c r="E12" s="13">
        <v>11</v>
      </c>
      <c r="F12" s="14" t="s">
        <v>39</v>
      </c>
      <c r="G12" s="14">
        <v>1</v>
      </c>
      <c r="H12" s="15">
        <v>0.08</v>
      </c>
      <c r="I12" s="15">
        <v>3.3</v>
      </c>
      <c r="J12" s="15">
        <f t="shared" si="0"/>
        <v>3.3</v>
      </c>
      <c r="K12" s="16">
        <f>Таблица1[[#This Row],[Площадь, м2]]*Таблица1[[#This Row],[Толщина, м]]</f>
        <v>0.26</v>
      </c>
      <c r="L12" s="15"/>
      <c r="M12" s="15"/>
      <c r="N12" s="15"/>
      <c r="O12" s="15"/>
    </row>
    <row r="13" spans="4:15" x14ac:dyDescent="0.2">
      <c r="D13" s="12">
        <v>12</v>
      </c>
      <c r="E13" s="13">
        <v>11</v>
      </c>
      <c r="F13" s="14" t="s">
        <v>39</v>
      </c>
      <c r="G13" s="14">
        <v>1</v>
      </c>
      <c r="H13" s="15">
        <v>0.08</v>
      </c>
      <c r="I13" s="15">
        <v>3.3</v>
      </c>
      <c r="J13" s="15">
        <f t="shared" si="0"/>
        <v>3.3</v>
      </c>
      <c r="K13" s="16">
        <f>Таблица1[[#This Row],[Площадь, м2]]*Таблица1[[#This Row],[Толщина, м]]</f>
        <v>0.26</v>
      </c>
      <c r="L13" s="15"/>
      <c r="M13" s="15"/>
      <c r="N13" s="15"/>
      <c r="O13" s="15"/>
    </row>
    <row r="14" spans="4:15" x14ac:dyDescent="0.2">
      <c r="D14" s="12">
        <v>13</v>
      </c>
      <c r="E14" s="13">
        <v>11</v>
      </c>
      <c r="F14" s="14" t="s">
        <v>40</v>
      </c>
      <c r="G14" s="14">
        <v>0.73</v>
      </c>
      <c r="H14" s="15">
        <v>0.08</v>
      </c>
      <c r="I14" s="15">
        <v>3.3</v>
      </c>
      <c r="J14" s="15">
        <f t="shared" si="0"/>
        <v>2.41</v>
      </c>
      <c r="K14" s="16">
        <f>Таблица1[[#This Row],[Площадь, м2]]*Таблица1[[#This Row],[Толщина, м]]</f>
        <v>0.19</v>
      </c>
      <c r="L14" s="15"/>
      <c r="M14" s="15"/>
      <c r="N14" s="15"/>
      <c r="O14" s="15"/>
    </row>
    <row r="15" spans="4:15" x14ac:dyDescent="0.2">
      <c r="D15" s="17"/>
      <c r="E15" s="18">
        <v>11</v>
      </c>
      <c r="F15" s="19" t="s">
        <v>41</v>
      </c>
      <c r="G15" s="19">
        <v>0.875</v>
      </c>
      <c r="H15" s="20">
        <v>0.08</v>
      </c>
      <c r="I15" s="20">
        <v>3.3</v>
      </c>
      <c r="J15" s="20">
        <f t="shared" si="0"/>
        <v>2.89</v>
      </c>
      <c r="K15" s="16">
        <f>Таблица1[[#This Row],[Площадь, м2]]*Таблица1[[#This Row],[Толщина, м]]</f>
        <v>0.23</v>
      </c>
      <c r="L15" s="15"/>
      <c r="M15" s="15"/>
      <c r="N15" s="15"/>
      <c r="O15" s="15"/>
    </row>
    <row r="16" spans="4:15" x14ac:dyDescent="0.2">
      <c r="D16" s="21" t="s">
        <v>45</v>
      </c>
      <c r="E16" s="7"/>
      <c r="F16" s="22"/>
      <c r="G16" s="22"/>
      <c r="H16" s="23"/>
      <c r="I16" s="23"/>
      <c r="J16" s="24">
        <f>SUBTOTAL(109,Таблица1[Площадь, м2])</f>
        <v>289.27</v>
      </c>
      <c r="K16" s="25">
        <f>SUBTOTAL(109,Таблица1[Объем, м3])</f>
        <v>19.149999999999999</v>
      </c>
      <c r="L16" s="15"/>
      <c r="M16" s="15"/>
      <c r="N16" s="15"/>
      <c r="O16" s="15"/>
    </row>
    <row r="17" spans="4:11" x14ac:dyDescent="0.2">
      <c r="D17" s="13"/>
      <c r="E17" s="13"/>
      <c r="F17" s="14"/>
      <c r="G17" s="14"/>
      <c r="H17" s="15"/>
      <c r="I17" s="15"/>
      <c r="J17" s="15"/>
      <c r="K17" s="15"/>
    </row>
  </sheetData>
  <phoneticPr fontId="1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ВОР</vt:lpstr>
      <vt:lpstr>расчет</vt:lpstr>
      <vt:lpstr>ВОР!Область_печати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2026-09-29T09:33:34Z</dcterms:modified>
</cp:coreProperties>
</file>